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hn\Documents\Hemus\Jeugdcommissie\Midden NL competitie\"/>
    </mc:Choice>
  </mc:AlternateContent>
  <xr:revisionPtr revIDLastSave="0" documentId="13_ncr:1_{8961655B-E9DD-421F-BEF7-6D7B7D45335B}" xr6:coauthVersionLast="47" xr6:coauthVersionMax="47" xr10:uidLastSave="{00000000-0000-0000-0000-000000000000}"/>
  <bookViews>
    <workbookView xWindow="-120" yWindow="-120" windowWidth="24240" windowHeight="13140" xr2:uid="{F4FBEE49-02A4-4224-A6BE-5E91D8880E51}"/>
  </bookViews>
  <sheets>
    <sheet name="Rekensheet" sheetId="1" r:id="rId1"/>
    <sheet name="Masterdata" sheetId="3" r:id="rId2"/>
  </sheets>
  <definedNames>
    <definedName name="_xlnm._FilterDatabase" localSheetId="0" hidden="1">Rekensheet!$B$66:$AK$66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8" i="1" l="1"/>
  <c r="X48" i="1"/>
  <c r="Y48" i="1"/>
  <c r="Z48" i="1"/>
  <c r="AA48" i="1"/>
  <c r="W48" i="1" s="1"/>
  <c r="G48" i="1" s="1"/>
  <c r="AB48" i="1"/>
  <c r="AC48" i="1"/>
  <c r="AD48" i="1"/>
  <c r="AE48" i="1"/>
  <c r="AF48" i="1"/>
  <c r="AG48" i="1"/>
  <c r="AO54" i="1"/>
  <c r="AK54" i="1"/>
  <c r="AO53" i="1"/>
  <c r="AK53" i="1"/>
  <c r="AO52" i="1"/>
  <c r="AK52" i="1"/>
  <c r="AO51" i="1"/>
  <c r="AK51" i="1"/>
  <c r="AO50" i="1"/>
  <c r="AK50" i="1"/>
  <c r="AO49" i="1"/>
  <c r="AK49" i="1"/>
  <c r="AO31" i="1"/>
  <c r="AK31" i="1"/>
  <c r="AG31" i="1"/>
  <c r="AF31" i="1"/>
  <c r="AE31" i="1"/>
  <c r="AD31" i="1"/>
  <c r="AC31" i="1"/>
  <c r="AB31" i="1"/>
  <c r="AA31" i="1"/>
  <c r="Z31" i="1"/>
  <c r="Y31" i="1"/>
  <c r="X31" i="1"/>
  <c r="H31" i="1" s="1"/>
  <c r="AO20" i="1"/>
  <c r="AK20" i="1"/>
  <c r="AG20" i="1"/>
  <c r="AF20" i="1"/>
  <c r="AE20" i="1"/>
  <c r="AD20" i="1"/>
  <c r="AC20" i="1"/>
  <c r="AB20" i="1"/>
  <c r="AA20" i="1"/>
  <c r="Z20" i="1"/>
  <c r="Y20" i="1"/>
  <c r="X20" i="1"/>
  <c r="H20" i="1" s="1"/>
  <c r="AO16" i="1"/>
  <c r="AK16" i="1"/>
  <c r="AG16" i="1"/>
  <c r="AF16" i="1"/>
  <c r="AE16" i="1"/>
  <c r="AD16" i="1"/>
  <c r="AC16" i="1"/>
  <c r="AB16" i="1"/>
  <c r="AA16" i="1"/>
  <c r="Z16" i="1"/>
  <c r="Y16" i="1"/>
  <c r="X16" i="1"/>
  <c r="H16" i="1" s="1"/>
  <c r="AO40" i="1"/>
  <c r="AK40" i="1"/>
  <c r="AG40" i="1"/>
  <c r="AF40" i="1"/>
  <c r="AE40" i="1"/>
  <c r="AD40" i="1"/>
  <c r="AC40" i="1"/>
  <c r="AB40" i="1"/>
  <c r="AA40" i="1"/>
  <c r="Z40" i="1"/>
  <c r="Y40" i="1"/>
  <c r="X40" i="1"/>
  <c r="H40" i="1" s="1"/>
  <c r="AO15" i="1"/>
  <c r="AK15" i="1"/>
  <c r="AG15" i="1"/>
  <c r="AF15" i="1"/>
  <c r="AE15" i="1"/>
  <c r="AD15" i="1"/>
  <c r="AC15" i="1"/>
  <c r="AB15" i="1"/>
  <c r="AA15" i="1"/>
  <c r="Z15" i="1"/>
  <c r="Y15" i="1"/>
  <c r="X15" i="1"/>
  <c r="H15" i="1" s="1"/>
  <c r="AO33" i="1"/>
  <c r="AK33" i="1"/>
  <c r="AG33" i="1"/>
  <c r="AF33" i="1"/>
  <c r="AE33" i="1"/>
  <c r="AD33" i="1"/>
  <c r="AC33" i="1"/>
  <c r="AB33" i="1"/>
  <c r="AA33" i="1"/>
  <c r="Z33" i="1"/>
  <c r="Y33" i="1"/>
  <c r="X33" i="1"/>
  <c r="H33" i="1" s="1"/>
  <c r="AO38" i="1"/>
  <c r="AK38" i="1"/>
  <c r="AG38" i="1"/>
  <c r="AF38" i="1"/>
  <c r="AE38" i="1"/>
  <c r="AD38" i="1"/>
  <c r="AC38" i="1"/>
  <c r="AB38" i="1"/>
  <c r="AA38" i="1"/>
  <c r="Z38" i="1"/>
  <c r="Y38" i="1"/>
  <c r="X38" i="1"/>
  <c r="H38" i="1" s="1"/>
  <c r="AO19" i="1"/>
  <c r="AK19" i="1"/>
  <c r="AG19" i="1"/>
  <c r="AF19" i="1"/>
  <c r="AE19" i="1"/>
  <c r="AD19" i="1"/>
  <c r="AC19" i="1"/>
  <c r="AB19" i="1"/>
  <c r="AA19" i="1"/>
  <c r="Z19" i="1"/>
  <c r="Y19" i="1"/>
  <c r="X19" i="1"/>
  <c r="H19" i="1" s="1"/>
  <c r="AO35" i="1"/>
  <c r="AK35" i="1"/>
  <c r="AG35" i="1"/>
  <c r="AF35" i="1"/>
  <c r="AE35" i="1"/>
  <c r="AD35" i="1"/>
  <c r="AC35" i="1"/>
  <c r="AB35" i="1"/>
  <c r="AA35" i="1"/>
  <c r="Z35" i="1"/>
  <c r="Y35" i="1"/>
  <c r="X35" i="1"/>
  <c r="H35" i="1" s="1"/>
  <c r="AO24" i="1"/>
  <c r="AK24" i="1"/>
  <c r="AG24" i="1"/>
  <c r="AF24" i="1"/>
  <c r="AE24" i="1"/>
  <c r="AD24" i="1"/>
  <c r="AC24" i="1"/>
  <c r="AB24" i="1"/>
  <c r="AA24" i="1"/>
  <c r="Z24" i="1"/>
  <c r="Y24" i="1"/>
  <c r="X24" i="1"/>
  <c r="H24" i="1" s="1"/>
  <c r="AO23" i="1"/>
  <c r="AK23" i="1"/>
  <c r="AG23" i="1"/>
  <c r="AF23" i="1"/>
  <c r="AE23" i="1"/>
  <c r="AD23" i="1"/>
  <c r="AC23" i="1"/>
  <c r="AB23" i="1"/>
  <c r="AA23" i="1"/>
  <c r="Z23" i="1"/>
  <c r="Y23" i="1"/>
  <c r="X23" i="1"/>
  <c r="H23" i="1" s="1"/>
  <c r="X45" i="1"/>
  <c r="H45" i="1" s="1"/>
  <c r="Y45" i="1"/>
  <c r="Z45" i="1"/>
  <c r="AA45" i="1"/>
  <c r="AB45" i="1"/>
  <c r="AC45" i="1"/>
  <c r="AD45" i="1"/>
  <c r="AE45" i="1"/>
  <c r="AF45" i="1"/>
  <c r="AG45" i="1"/>
  <c r="AK45" i="1"/>
  <c r="AO45" i="1"/>
  <c r="J48" i="1" l="1"/>
  <c r="K48" i="1"/>
  <c r="W24" i="1"/>
  <c r="G24" i="1" s="1"/>
  <c r="W19" i="1"/>
  <c r="G19" i="1" s="1"/>
  <c r="W33" i="1"/>
  <c r="G33" i="1" s="1"/>
  <c r="W40" i="1"/>
  <c r="G40" i="1" s="1"/>
  <c r="W38" i="1"/>
  <c r="G38" i="1" s="1"/>
  <c r="W15" i="1"/>
  <c r="G15" i="1" s="1"/>
  <c r="W16" i="1"/>
  <c r="G16" i="1" s="1"/>
  <c r="W20" i="1"/>
  <c r="G20" i="1" s="1"/>
  <c r="W23" i="1"/>
  <c r="G23" i="1" s="1"/>
  <c r="W31" i="1"/>
  <c r="G31" i="1" s="1"/>
  <c r="W35" i="1"/>
  <c r="G35" i="1" s="1"/>
  <c r="W45" i="1"/>
  <c r="G45" i="1" s="1"/>
  <c r="J45" i="1" s="1"/>
  <c r="AO41" i="1"/>
  <c r="AK41" i="1"/>
  <c r="AG41" i="1"/>
  <c r="AF41" i="1"/>
  <c r="AE41" i="1"/>
  <c r="AD41" i="1"/>
  <c r="AC41" i="1"/>
  <c r="AB41" i="1"/>
  <c r="AA41" i="1"/>
  <c r="Z41" i="1"/>
  <c r="Y41" i="1"/>
  <c r="X41" i="1"/>
  <c r="H41" i="1" s="1"/>
  <c r="AO32" i="1"/>
  <c r="AO30" i="1"/>
  <c r="AO42" i="1"/>
  <c r="AO43" i="1"/>
  <c r="AO21" i="1"/>
  <c r="AO48" i="1"/>
  <c r="AO22" i="1"/>
  <c r="AO27" i="1"/>
  <c r="AO46" i="1"/>
  <c r="AO12" i="1"/>
  <c r="AO17" i="1"/>
  <c r="AO44" i="1"/>
  <c r="AO25" i="1"/>
  <c r="AO29" i="1"/>
  <c r="AO26" i="1"/>
  <c r="AO39" i="1"/>
  <c r="AO47" i="1"/>
  <c r="AO34" i="1"/>
  <c r="AO36" i="1"/>
  <c r="AO11" i="1"/>
  <c r="AO13" i="1"/>
  <c r="AO37" i="1"/>
  <c r="AO28" i="1"/>
  <c r="AO18" i="1"/>
  <c r="AO10" i="1"/>
  <c r="AO14" i="1"/>
  <c r="AK30" i="1"/>
  <c r="AG30" i="1"/>
  <c r="AF30" i="1"/>
  <c r="AE30" i="1"/>
  <c r="AD30" i="1"/>
  <c r="AC30" i="1"/>
  <c r="AB30" i="1"/>
  <c r="AA30" i="1"/>
  <c r="Z30" i="1"/>
  <c r="Y30" i="1"/>
  <c r="X30" i="1"/>
  <c r="H30" i="1" s="1"/>
  <c r="AK42" i="1"/>
  <c r="AG42" i="1"/>
  <c r="AF42" i="1"/>
  <c r="AE42" i="1"/>
  <c r="AD42" i="1"/>
  <c r="AC42" i="1"/>
  <c r="AB42" i="1"/>
  <c r="AA42" i="1"/>
  <c r="Z42" i="1"/>
  <c r="Y42" i="1"/>
  <c r="X42" i="1"/>
  <c r="H42" i="1" s="1"/>
  <c r="AK43" i="1"/>
  <c r="AG43" i="1"/>
  <c r="AF43" i="1"/>
  <c r="AE43" i="1"/>
  <c r="AD43" i="1"/>
  <c r="AC43" i="1"/>
  <c r="AB43" i="1"/>
  <c r="AA43" i="1"/>
  <c r="Z43" i="1"/>
  <c r="Y43" i="1"/>
  <c r="X43" i="1"/>
  <c r="H43" i="1" s="1"/>
  <c r="AK32" i="1"/>
  <c r="AG32" i="1"/>
  <c r="AF32" i="1"/>
  <c r="AE32" i="1"/>
  <c r="AD32" i="1"/>
  <c r="AC32" i="1"/>
  <c r="AB32" i="1"/>
  <c r="AA32" i="1"/>
  <c r="Z32" i="1"/>
  <c r="Y32" i="1"/>
  <c r="X32" i="1"/>
  <c r="H32" i="1" s="1"/>
  <c r="AK21" i="1"/>
  <c r="AG21" i="1"/>
  <c r="AF21" i="1"/>
  <c r="AE21" i="1"/>
  <c r="AD21" i="1"/>
  <c r="AC21" i="1"/>
  <c r="AB21" i="1"/>
  <c r="AA21" i="1"/>
  <c r="Z21" i="1"/>
  <c r="Y21" i="1"/>
  <c r="X21" i="1"/>
  <c r="H21" i="1" s="1"/>
  <c r="AK48" i="1"/>
  <c r="AK22" i="1"/>
  <c r="AG22" i="1"/>
  <c r="AF22" i="1"/>
  <c r="AE22" i="1"/>
  <c r="AD22" i="1"/>
  <c r="AC22" i="1"/>
  <c r="AB22" i="1"/>
  <c r="AA22" i="1"/>
  <c r="Z22" i="1"/>
  <c r="Y22" i="1"/>
  <c r="X22" i="1"/>
  <c r="H22" i="1" s="1"/>
  <c r="AK27" i="1"/>
  <c r="AG27" i="1"/>
  <c r="AF27" i="1"/>
  <c r="AE27" i="1"/>
  <c r="AD27" i="1"/>
  <c r="AC27" i="1"/>
  <c r="AB27" i="1"/>
  <c r="AA27" i="1"/>
  <c r="Z27" i="1"/>
  <c r="Y27" i="1"/>
  <c r="X27" i="1"/>
  <c r="H27" i="1" s="1"/>
  <c r="AK46" i="1"/>
  <c r="AG46" i="1"/>
  <c r="AF46" i="1"/>
  <c r="AE46" i="1"/>
  <c r="AD46" i="1"/>
  <c r="AC46" i="1"/>
  <c r="AB46" i="1"/>
  <c r="AA46" i="1"/>
  <c r="Z46" i="1"/>
  <c r="Y46" i="1"/>
  <c r="X46" i="1"/>
  <c r="H46" i="1" s="1"/>
  <c r="AK47" i="1"/>
  <c r="AK39" i="1"/>
  <c r="AK26" i="1"/>
  <c r="AK29" i="1"/>
  <c r="AK25" i="1"/>
  <c r="AK44" i="1"/>
  <c r="AK17" i="1"/>
  <c r="AK12" i="1"/>
  <c r="AD10" i="1"/>
  <c r="AE10" i="1"/>
  <c r="AF10" i="1"/>
  <c r="AG10" i="1"/>
  <c r="AD18" i="1"/>
  <c r="AE18" i="1"/>
  <c r="AF18" i="1"/>
  <c r="AG18" i="1"/>
  <c r="AD28" i="1"/>
  <c r="AE28" i="1"/>
  <c r="AF28" i="1"/>
  <c r="AG28" i="1"/>
  <c r="AD37" i="1"/>
  <c r="AE37" i="1"/>
  <c r="AF37" i="1"/>
  <c r="AG37" i="1"/>
  <c r="AD13" i="1"/>
  <c r="AE13" i="1"/>
  <c r="AF13" i="1"/>
  <c r="AG13" i="1"/>
  <c r="AD11" i="1"/>
  <c r="AE11" i="1"/>
  <c r="AF11" i="1"/>
  <c r="AG11" i="1"/>
  <c r="AD36" i="1"/>
  <c r="AE36" i="1"/>
  <c r="AF36" i="1"/>
  <c r="AG36" i="1"/>
  <c r="AD34" i="1"/>
  <c r="AE34" i="1"/>
  <c r="AF34" i="1"/>
  <c r="AG34" i="1"/>
  <c r="AD47" i="1"/>
  <c r="AE47" i="1"/>
  <c r="AF47" i="1"/>
  <c r="AG47" i="1"/>
  <c r="AD39" i="1"/>
  <c r="AE39" i="1"/>
  <c r="AF39" i="1"/>
  <c r="AG39" i="1"/>
  <c r="AD26" i="1"/>
  <c r="AE26" i="1"/>
  <c r="AF26" i="1"/>
  <c r="AG26" i="1"/>
  <c r="AD29" i="1"/>
  <c r="AE29" i="1"/>
  <c r="AF29" i="1"/>
  <c r="AG29" i="1"/>
  <c r="AD25" i="1"/>
  <c r="AE25" i="1"/>
  <c r="AF25" i="1"/>
  <c r="AG25" i="1"/>
  <c r="AD44" i="1"/>
  <c r="AE44" i="1"/>
  <c r="AF44" i="1"/>
  <c r="AG44" i="1"/>
  <c r="AD17" i="1"/>
  <c r="AE17" i="1"/>
  <c r="AF17" i="1"/>
  <c r="AG17" i="1"/>
  <c r="AD12" i="1"/>
  <c r="AE12" i="1"/>
  <c r="AF12" i="1"/>
  <c r="AG12" i="1"/>
  <c r="AD14" i="1"/>
  <c r="AE14" i="1"/>
  <c r="AF14" i="1"/>
  <c r="AG14" i="1"/>
  <c r="Y10" i="1"/>
  <c r="Y18" i="1"/>
  <c r="Y28" i="1"/>
  <c r="Y37" i="1"/>
  <c r="Y13" i="1"/>
  <c r="Y11" i="1"/>
  <c r="Y36" i="1"/>
  <c r="Y34" i="1"/>
  <c r="Y47" i="1"/>
  <c r="Y39" i="1"/>
  <c r="Y26" i="1"/>
  <c r="Y29" i="1"/>
  <c r="Y25" i="1"/>
  <c r="Y44" i="1"/>
  <c r="Y17" i="1"/>
  <c r="Y12" i="1"/>
  <c r="Y14" i="1"/>
  <c r="L48" i="1" l="1"/>
  <c r="J31" i="1"/>
  <c r="K31" i="1"/>
  <c r="J16" i="1"/>
  <c r="K16" i="1"/>
  <c r="K20" i="1"/>
  <c r="J20" i="1"/>
  <c r="J35" i="1"/>
  <c r="K35" i="1"/>
  <c r="J23" i="1"/>
  <c r="K23" i="1"/>
  <c r="J15" i="1"/>
  <c r="K15" i="1"/>
  <c r="K40" i="1"/>
  <c r="J40" i="1"/>
  <c r="K19" i="1"/>
  <c r="J19" i="1"/>
  <c r="J38" i="1"/>
  <c r="K38" i="1"/>
  <c r="K33" i="1"/>
  <c r="J33" i="1"/>
  <c r="K24" i="1"/>
  <c r="J24" i="1"/>
  <c r="K45" i="1"/>
  <c r="L45" i="1" s="1"/>
  <c r="W41" i="1"/>
  <c r="G41" i="1" s="1"/>
  <c r="K41" i="1" s="1"/>
  <c r="W21" i="1"/>
  <c r="G21" i="1" s="1"/>
  <c r="K21" i="1" s="1"/>
  <c r="W32" i="1"/>
  <c r="G32" i="1" s="1"/>
  <c r="W22" i="1"/>
  <c r="G22" i="1" s="1"/>
  <c r="J22" i="1" s="1"/>
  <c r="W46" i="1"/>
  <c r="G46" i="1" s="1"/>
  <c r="K46" i="1" s="1"/>
  <c r="W27" i="1"/>
  <c r="G27" i="1" s="1"/>
  <c r="J27" i="1" s="1"/>
  <c r="W30" i="1"/>
  <c r="G30" i="1" s="1"/>
  <c r="W43" i="1"/>
  <c r="G43" i="1" s="1"/>
  <c r="W42" i="1"/>
  <c r="G42" i="1" s="1"/>
  <c r="J46" i="1"/>
  <c r="J21" i="1"/>
  <c r="AK10" i="1"/>
  <c r="AK18" i="1"/>
  <c r="AK28" i="1"/>
  <c r="AK37" i="1"/>
  <c r="AK13" i="1"/>
  <c r="AK11" i="1"/>
  <c r="AK36" i="1"/>
  <c r="AK34" i="1"/>
  <c r="AK14" i="1"/>
  <c r="X10" i="1"/>
  <c r="H10" i="1" s="1"/>
  <c r="X18" i="1"/>
  <c r="H18" i="1" s="1"/>
  <c r="X28" i="1"/>
  <c r="H28" i="1" s="1"/>
  <c r="X37" i="1"/>
  <c r="H37" i="1" s="1"/>
  <c r="X13" i="1"/>
  <c r="H13" i="1" s="1"/>
  <c r="X11" i="1"/>
  <c r="H11" i="1" s="1"/>
  <c r="X36" i="1"/>
  <c r="H36" i="1" s="1"/>
  <c r="X34" i="1"/>
  <c r="H34" i="1" s="1"/>
  <c r="X47" i="1"/>
  <c r="H47" i="1" s="1"/>
  <c r="X39" i="1"/>
  <c r="H39" i="1" s="1"/>
  <c r="X26" i="1"/>
  <c r="H26" i="1" s="1"/>
  <c r="X29" i="1"/>
  <c r="H29" i="1" s="1"/>
  <c r="X25" i="1"/>
  <c r="H25" i="1" s="1"/>
  <c r="X44" i="1"/>
  <c r="H44" i="1" s="1"/>
  <c r="X17" i="1"/>
  <c r="H17" i="1" s="1"/>
  <c r="X12" i="1"/>
  <c r="H12" i="1" s="1"/>
  <c r="X14" i="1"/>
  <c r="H14" i="1" s="1"/>
  <c r="Z39" i="1"/>
  <c r="AA39" i="1"/>
  <c r="AB39" i="1"/>
  <c r="AC39" i="1"/>
  <c r="Z26" i="1"/>
  <c r="AA26" i="1"/>
  <c r="AB26" i="1"/>
  <c r="AC26" i="1"/>
  <c r="Z29" i="1"/>
  <c r="AA29" i="1"/>
  <c r="AB29" i="1"/>
  <c r="AC29" i="1"/>
  <c r="Z25" i="1"/>
  <c r="AA25" i="1"/>
  <c r="AB25" i="1"/>
  <c r="AC25" i="1"/>
  <c r="Z44" i="1"/>
  <c r="AA44" i="1"/>
  <c r="AB44" i="1"/>
  <c r="AC44" i="1"/>
  <c r="Z17" i="1"/>
  <c r="AA17" i="1"/>
  <c r="AB17" i="1"/>
  <c r="AC17" i="1"/>
  <c r="Z12" i="1"/>
  <c r="AA12" i="1"/>
  <c r="AB12" i="1"/>
  <c r="AC12" i="1"/>
  <c r="AA14" i="1"/>
  <c r="AB14" i="1"/>
  <c r="AC14" i="1"/>
  <c r="AA10" i="1"/>
  <c r="AB10" i="1"/>
  <c r="AC10" i="1"/>
  <c r="AA18" i="1"/>
  <c r="AB18" i="1"/>
  <c r="AC18" i="1"/>
  <c r="AA28" i="1"/>
  <c r="AB28" i="1"/>
  <c r="AC28" i="1"/>
  <c r="AA37" i="1"/>
  <c r="AB37" i="1"/>
  <c r="AC37" i="1"/>
  <c r="AA13" i="1"/>
  <c r="AB13" i="1"/>
  <c r="AC13" i="1"/>
  <c r="AA11" i="1"/>
  <c r="AB11" i="1"/>
  <c r="AC11" i="1"/>
  <c r="AA36" i="1"/>
  <c r="AB36" i="1"/>
  <c r="AC36" i="1"/>
  <c r="AA34" i="1"/>
  <c r="AB34" i="1"/>
  <c r="AC34" i="1"/>
  <c r="AA47" i="1"/>
  <c r="AB47" i="1"/>
  <c r="AC47" i="1"/>
  <c r="Z10" i="1"/>
  <c r="Z18" i="1"/>
  <c r="Z28" i="1"/>
  <c r="Z37" i="1"/>
  <c r="Z13" i="1"/>
  <c r="Z11" i="1"/>
  <c r="Z36" i="1"/>
  <c r="Z34" i="1"/>
  <c r="Z47" i="1"/>
  <c r="Z14" i="1"/>
  <c r="L24" i="1" l="1"/>
  <c r="L33" i="1"/>
  <c r="L19" i="1"/>
  <c r="L40" i="1"/>
  <c r="L20" i="1"/>
  <c r="L16" i="1"/>
  <c r="L31" i="1"/>
  <c r="K43" i="1"/>
  <c r="J43" i="1"/>
  <c r="J42" i="1"/>
  <c r="K42" i="1"/>
  <c r="K30" i="1"/>
  <c r="J30" i="1"/>
  <c r="L38" i="1"/>
  <c r="L15" i="1"/>
  <c r="L23" i="1"/>
  <c r="L35" i="1"/>
  <c r="J32" i="1"/>
  <c r="K32" i="1"/>
  <c r="K27" i="1"/>
  <c r="L27" i="1" s="1"/>
  <c r="J41" i="1"/>
  <c r="L41" i="1" s="1"/>
  <c r="K22" i="1"/>
  <c r="L22" i="1" s="1"/>
  <c r="W47" i="1"/>
  <c r="G47" i="1" s="1"/>
  <c r="K47" i="1" s="1"/>
  <c r="W36" i="1"/>
  <c r="G36" i="1" s="1"/>
  <c r="K36" i="1" s="1"/>
  <c r="W37" i="1"/>
  <c r="G37" i="1" s="1"/>
  <c r="W34" i="1"/>
  <c r="G34" i="1" s="1"/>
  <c r="K34" i="1" s="1"/>
  <c r="W13" i="1"/>
  <c r="G13" i="1" s="1"/>
  <c r="W28" i="1"/>
  <c r="G28" i="1" s="1"/>
  <c r="W10" i="1"/>
  <c r="G10" i="1" s="1"/>
  <c r="W11" i="1"/>
  <c r="G11" i="1" s="1"/>
  <c r="W18" i="1"/>
  <c r="G18" i="1" s="1"/>
  <c r="L21" i="1"/>
  <c r="L46" i="1"/>
  <c r="W14" i="1"/>
  <c r="G14" i="1" s="1"/>
  <c r="W12" i="1"/>
  <c r="G12" i="1" s="1"/>
  <c r="W17" i="1"/>
  <c r="G17" i="1" s="1"/>
  <c r="W44" i="1"/>
  <c r="G44" i="1" s="1"/>
  <c r="K44" i="1" s="1"/>
  <c r="W25" i="1"/>
  <c r="G25" i="1" s="1"/>
  <c r="K25" i="1" s="1"/>
  <c r="W29" i="1"/>
  <c r="G29" i="1" s="1"/>
  <c r="K29" i="1" s="1"/>
  <c r="W26" i="1"/>
  <c r="G26" i="1" s="1"/>
  <c r="K26" i="1" s="1"/>
  <c r="W39" i="1"/>
  <c r="G39" i="1" s="1"/>
  <c r="K39" i="1" s="1"/>
  <c r="L30" i="1" l="1"/>
  <c r="L43" i="1"/>
  <c r="L42" i="1"/>
  <c r="L32" i="1"/>
  <c r="J25" i="1"/>
  <c r="L25" i="1" s="1"/>
  <c r="K17" i="1"/>
  <c r="J17" i="1"/>
  <c r="K10" i="1"/>
  <c r="J10" i="1"/>
  <c r="K14" i="1"/>
  <c r="J14" i="1"/>
  <c r="J39" i="1"/>
  <c r="L39" i="1" s="1"/>
  <c r="J26" i="1"/>
  <c r="L26" i="1" s="1"/>
  <c r="J44" i="1"/>
  <c r="L44" i="1" s="1"/>
  <c r="J29" i="1"/>
  <c r="L29" i="1" s="1"/>
  <c r="J18" i="1"/>
  <c r="K18" i="1"/>
  <c r="J11" i="1"/>
  <c r="K11" i="1"/>
  <c r="J13" i="1"/>
  <c r="K13" i="1"/>
  <c r="J34" i="1"/>
  <c r="J37" i="1"/>
  <c r="K37" i="1"/>
  <c r="J36" i="1"/>
  <c r="J28" i="1"/>
  <c r="K28" i="1"/>
  <c r="J47" i="1"/>
  <c r="K12" i="1"/>
  <c r="J12" i="1"/>
  <c r="L34" i="1" l="1"/>
  <c r="L17" i="1"/>
  <c r="L47" i="1"/>
  <c r="L12" i="1"/>
  <c r="L37" i="1" l="1"/>
  <c r="L36" i="1"/>
  <c r="L11" i="1"/>
  <c r="L13" i="1"/>
  <c r="L28" i="1"/>
  <c r="L18" i="1" l="1"/>
  <c r="L10" i="1"/>
  <c r="L14" i="1"/>
</calcChain>
</file>

<file path=xl/sharedStrings.xml><?xml version="1.0" encoding="utf-8"?>
<sst xmlns="http://schemas.openxmlformats.org/spreadsheetml/2006/main" count="251" uniqueCount="152">
  <si>
    <t xml:space="preserve">VERENIGING: </t>
  </si>
  <si>
    <t>DATUM:</t>
  </si>
  <si>
    <t>Hemus</t>
  </si>
  <si>
    <t>Afstand</t>
  </si>
  <si>
    <t>Geroeide tijd:</t>
  </si>
  <si>
    <t>omgerekende tijd heat 1</t>
  </si>
  <si>
    <t>omgerekende tijd heat 2</t>
  </si>
  <si>
    <t>J16</t>
  </si>
  <si>
    <t>M14</t>
  </si>
  <si>
    <t>J14</t>
  </si>
  <si>
    <t>Boottype</t>
  </si>
  <si>
    <t>4x+</t>
  </si>
  <si>
    <t>Categorie roeiers</t>
  </si>
  <si>
    <t>M12</t>
  </si>
  <si>
    <t>M13</t>
  </si>
  <si>
    <t>M10</t>
  </si>
  <si>
    <t>M11</t>
  </si>
  <si>
    <t>M15</t>
  </si>
  <si>
    <t>M16</t>
  </si>
  <si>
    <t>M17</t>
  </si>
  <si>
    <t>M18</t>
  </si>
  <si>
    <t>J10</t>
  </si>
  <si>
    <t>J11</t>
  </si>
  <si>
    <t>J12</t>
  </si>
  <si>
    <t>J13</t>
  </si>
  <si>
    <t>J15</t>
  </si>
  <si>
    <t>J17</t>
  </si>
  <si>
    <t>J18</t>
  </si>
  <si>
    <t>C2x</t>
  </si>
  <si>
    <t>C2x+</t>
  </si>
  <si>
    <t>C4x+</t>
  </si>
  <si>
    <t>1x</t>
  </si>
  <si>
    <t>2x</t>
  </si>
  <si>
    <t>man</t>
  </si>
  <si>
    <t>vrouw</t>
  </si>
  <si>
    <t>19-20</t>
  </si>
  <si>
    <t>21-23</t>
  </si>
  <si>
    <t>24-27</t>
  </si>
  <si>
    <t>28-36</t>
  </si>
  <si>
    <t>37-43</t>
  </si>
  <si>
    <t>44-50</t>
  </si>
  <si>
    <t>51-55</t>
  </si>
  <si>
    <t>56-60</t>
  </si>
  <si>
    <t>61-65</t>
  </si>
  <si>
    <t>66-70</t>
  </si>
  <si>
    <t>71-75</t>
  </si>
  <si>
    <t>76-80</t>
  </si>
  <si>
    <t>81-85</t>
  </si>
  <si>
    <t>leeftijds klasse</t>
  </si>
  <si>
    <t>8+</t>
  </si>
  <si>
    <t>8x+</t>
  </si>
  <si>
    <t>4x</t>
  </si>
  <si>
    <t>4+</t>
  </si>
  <si>
    <t>4-</t>
  </si>
  <si>
    <t>2+</t>
  </si>
  <si>
    <t>2-</t>
  </si>
  <si>
    <t>C4+</t>
  </si>
  <si>
    <t>C4x</t>
  </si>
  <si>
    <t>Zee4</t>
  </si>
  <si>
    <t>C3x+</t>
  </si>
  <si>
    <t>C3x</t>
  </si>
  <si>
    <t>C2+</t>
  </si>
  <si>
    <t>C1x</t>
  </si>
  <si>
    <t>W2x+</t>
  </si>
  <si>
    <t>Leeftijd + geslacht van de roeiers</t>
  </si>
  <si>
    <t>Totaal leeftijds correctie</t>
  </si>
  <si>
    <t>Correctie factor boottype</t>
  </si>
  <si>
    <t>Uitslag: Gecorrigeerd en omgerekend naar 500m</t>
  </si>
  <si>
    <t>Aantal roeiers</t>
  </si>
  <si>
    <t>Correctiefactor per roeier</t>
  </si>
  <si>
    <t>Boot factor</t>
  </si>
  <si>
    <t>Boot type</t>
  </si>
  <si>
    <t>Roeier factor</t>
  </si>
  <si>
    <t>Boot correctie</t>
  </si>
  <si>
    <t>TOTAAL TIJD</t>
  </si>
  <si>
    <t>Correctie factoren RV De Maas</t>
  </si>
  <si>
    <t>Leeftijden</t>
  </si>
  <si>
    <t>Boten</t>
  </si>
  <si>
    <t>Hemus correctiefactoren</t>
  </si>
  <si>
    <t>Starttijd</t>
  </si>
  <si>
    <t>Finishtijd</t>
  </si>
  <si>
    <t>Rekenhulp voor berekenen geroeide tijden:</t>
  </si>
  <si>
    <t>Heat 2
SPRINT</t>
  </si>
  <si>
    <t>Heat 1 - 
Geroeide tijd</t>
  </si>
  <si>
    <t>Heat 2 - 
Geroeide tijd</t>
  </si>
  <si>
    <t>M19</t>
  </si>
  <si>
    <t>J19</t>
  </si>
  <si>
    <t>Heat 1
(kort)
(Tot 14 jaar)</t>
  </si>
  <si>
    <t>m17</t>
  </si>
  <si>
    <t>m15</t>
  </si>
  <si>
    <t>m16</t>
  </si>
  <si>
    <t>m18</t>
  </si>
  <si>
    <t>Heat 1
LANG</t>
  </si>
  <si>
    <t>Viking</t>
  </si>
  <si>
    <t>Björn</t>
  </si>
  <si>
    <t>Tobias</t>
  </si>
  <si>
    <t>MdR</t>
  </si>
  <si>
    <t>Sanne</t>
  </si>
  <si>
    <t>Isabelle</t>
  </si>
  <si>
    <t>Neo</t>
  </si>
  <si>
    <t>Abigail</t>
  </si>
  <si>
    <t>Pampus</t>
  </si>
  <si>
    <t>Vada</t>
  </si>
  <si>
    <t>Weesp</t>
  </si>
  <si>
    <t>Victor</t>
  </si>
  <si>
    <t>Quinten</t>
  </si>
  <si>
    <t>Bob</t>
  </si>
  <si>
    <t>Karel</t>
  </si>
  <si>
    <t>Julian Croes</t>
  </si>
  <si>
    <t>j15</t>
  </si>
  <si>
    <t>Olaf Hogerwerf</t>
  </si>
  <si>
    <t>Florian vd Veen</t>
  </si>
  <si>
    <t>j13</t>
  </si>
  <si>
    <t>Thomas Hoebe</t>
  </si>
  <si>
    <t>Marlies Köne</t>
  </si>
  <si>
    <t>m13</t>
  </si>
  <si>
    <t>Alvaro Derks</t>
  </si>
  <si>
    <t>j18</t>
  </si>
  <si>
    <t>j11</t>
  </si>
  <si>
    <t>m12</t>
  </si>
  <si>
    <t>m14</t>
  </si>
  <si>
    <t>DNS</t>
  </si>
  <si>
    <t>j17</t>
  </si>
  <si>
    <t>Danya Tellekamp</t>
  </si>
  <si>
    <t>Connor vd Linden</t>
  </si>
  <si>
    <t>Nora Rouken</t>
  </si>
  <si>
    <t>Siem Ponsman</t>
  </si>
  <si>
    <t>Sophia Zuidam</t>
  </si>
  <si>
    <t xml:space="preserve">Amelie van Sluis </t>
  </si>
  <si>
    <t>Kyra Sweitser</t>
  </si>
  <si>
    <t>Tess Olde Dubbelink</t>
  </si>
  <si>
    <t>Leonieke Bakker</t>
  </si>
  <si>
    <t>Anna Diermanse</t>
  </si>
  <si>
    <t>Manouk vd Brink</t>
  </si>
  <si>
    <t>Myrthe Boersma</t>
  </si>
  <si>
    <t>Caius Panhuijsen</t>
  </si>
  <si>
    <t>Tije Stelman</t>
  </si>
  <si>
    <t>j10</t>
  </si>
  <si>
    <t>m10</t>
  </si>
  <si>
    <t>j12</t>
  </si>
  <si>
    <t>Hannah Koopman</t>
  </si>
  <si>
    <t>Elise Bongers</t>
  </si>
  <si>
    <t>Aron Postma</t>
  </si>
  <si>
    <t>j14</t>
  </si>
  <si>
    <t>Thomas Witteborg</t>
  </si>
  <si>
    <t>Ole de Buijzer</t>
  </si>
  <si>
    <t>Jonas vd Molen</t>
  </si>
  <si>
    <t>Bram v Spronsen</t>
  </si>
  <si>
    <t>Twan Lohmeijer</t>
  </si>
  <si>
    <t>Sybren de Boer</t>
  </si>
  <si>
    <t xml:space="preserve">Correctie factor </t>
  </si>
  <si>
    <t>Junioren competitie  -  Midden-NL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</si>
</sst>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mm:ss.0;@"/>
    <numFmt numFmtId="165" formatCode="_ * #,##0.000_ ;_ * \-#,##0.000_ ;_ * &quot;-&quot;??_ ;_ @_ "/>
  </numFmts>
  <fonts count="1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B0F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26"/>
      <color rgb="FF0070C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84">
    <xf numFmtId="0" fontId="0" fillId="0" borderId="0" xfId="0"/>
    <xf numFmtId="0" fontId="2" fillId="0" borderId="0" xfId="0" applyFont="1" applyAlignment="1">
      <alignment horizontal="left" vertical="top" wrapText="1"/>
    </xf>
    <xf numFmtId="164" fontId="0" fillId="0" borderId="0" xfId="0" applyNumberFormat="1"/>
    <xf numFmtId="0" fontId="4" fillId="0" borderId="0" xfId="0" applyFont="1"/>
    <xf numFmtId="164" fontId="4" fillId="0" borderId="0" xfId="0" applyNumberFormat="1" applyFont="1"/>
    <xf numFmtId="164" fontId="0" fillId="0" borderId="0" xfId="0" applyNumberFormat="1" applyAlignment="1">
      <alignment horizontal="right"/>
    </xf>
    <xf numFmtId="14" fontId="5" fillId="0" borderId="0" xfId="0" applyNumberFormat="1" applyFont="1"/>
    <xf numFmtId="164" fontId="0" fillId="0" borderId="0" xfId="0" applyNumberFormat="1" applyAlignment="1">
      <alignment horizontal="left"/>
    </xf>
    <xf numFmtId="0" fontId="8" fillId="0" borderId="0" xfId="0" applyFont="1"/>
    <xf numFmtId="164" fontId="2" fillId="0" borderId="0" xfId="0" applyNumberFormat="1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7" fillId="3" borderId="1" xfId="0" applyFont="1" applyFill="1" applyBorder="1" applyAlignment="1">
      <alignment horizontal="center"/>
    </xf>
    <xf numFmtId="47" fontId="6" fillId="3" borderId="1" xfId="0" applyNumberFormat="1" applyFont="1" applyFill="1" applyBorder="1" applyAlignment="1">
      <alignment horizontal="center"/>
    </xf>
    <xf numFmtId="164" fontId="6" fillId="3" borderId="1" xfId="0" applyNumberFormat="1" applyFont="1" applyFill="1" applyBorder="1" applyAlignment="1">
      <alignment horizontal="center"/>
    </xf>
    <xf numFmtId="43" fontId="0" fillId="0" borderId="0" xfId="1" applyFont="1"/>
    <xf numFmtId="0" fontId="11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65" fontId="0" fillId="0" borderId="0" xfId="1" applyNumberFormat="1" applyFont="1"/>
    <xf numFmtId="0" fontId="0" fillId="3" borderId="0" xfId="0" applyFill="1"/>
    <xf numFmtId="0" fontId="0" fillId="3" borderId="1" xfId="0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43" fontId="0" fillId="0" borderId="0" xfId="1" applyFont="1" applyAlignment="1">
      <alignment horizontal="center"/>
    </xf>
    <xf numFmtId="2" fontId="7" fillId="0" borderId="1" xfId="0" applyNumberFormat="1" applyFont="1" applyFill="1" applyBorder="1" applyAlignment="1">
      <alignment horizontal="center"/>
    </xf>
    <xf numFmtId="164" fontId="0" fillId="0" borderId="3" xfId="0" applyNumberFormat="1" applyBorder="1"/>
    <xf numFmtId="164" fontId="0" fillId="0" borderId="4" xfId="0" applyNumberFormat="1" applyBorder="1"/>
    <xf numFmtId="164" fontId="0" fillId="0" borderId="5" xfId="0" applyNumberFormat="1" applyBorder="1"/>
    <xf numFmtId="0" fontId="2" fillId="0" borderId="6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164" fontId="1" fillId="5" borderId="6" xfId="0" applyNumberFormat="1" applyFont="1" applyFill="1" applyBorder="1" applyAlignment="1">
      <alignment horizontal="center"/>
    </xf>
    <xf numFmtId="164" fontId="1" fillId="5" borderId="0" xfId="0" applyNumberFormat="1" applyFont="1" applyFill="1" applyBorder="1" applyAlignment="1">
      <alignment horizontal="center"/>
    </xf>
    <xf numFmtId="164" fontId="10" fillId="4" borderId="8" xfId="0" applyNumberFormat="1" applyFont="1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0" borderId="13" xfId="0" applyBorder="1"/>
    <xf numFmtId="0" fontId="0" fillId="3" borderId="14" xfId="0" applyFill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12" fillId="0" borderId="0" xfId="0" applyFont="1" applyFill="1" applyBorder="1" applyAlignment="1">
      <alignment horizontal="center" vertical="center" wrapText="1"/>
    </xf>
    <xf numFmtId="164" fontId="10" fillId="4" borderId="15" xfId="0" applyNumberFormat="1" applyFont="1" applyFill="1" applyBorder="1" applyAlignment="1">
      <alignment horizontal="center"/>
    </xf>
    <xf numFmtId="164" fontId="13" fillId="0" borderId="1" xfId="0" applyNumberFormat="1" applyFont="1" applyBorder="1" applyAlignment="1">
      <alignment horizontal="center" vertical="center" wrapText="1"/>
    </xf>
    <xf numFmtId="164" fontId="13" fillId="0" borderId="14" xfId="0" applyNumberFormat="1" applyFont="1" applyBorder="1" applyAlignment="1">
      <alignment horizontal="center" vertical="center" wrapText="1"/>
    </xf>
    <xf numFmtId="164" fontId="14" fillId="0" borderId="8" xfId="0" applyNumberFormat="1" applyFont="1" applyBorder="1" applyAlignment="1">
      <alignment horizontal="center" vertical="center" wrapText="1"/>
    </xf>
    <xf numFmtId="0" fontId="0" fillId="3" borderId="17" xfId="0" applyFill="1" applyBorder="1" applyAlignment="1">
      <alignment horizontal="center"/>
    </xf>
    <xf numFmtId="164" fontId="1" fillId="3" borderId="6" xfId="0" applyNumberFormat="1" applyFont="1" applyFill="1" applyBorder="1" applyAlignment="1">
      <alignment horizontal="center"/>
    </xf>
    <xf numFmtId="164" fontId="1" fillId="3" borderId="0" xfId="0" applyNumberFormat="1" applyFont="1" applyFill="1" applyBorder="1" applyAlignment="1">
      <alignment horizontal="center"/>
    </xf>
    <xf numFmtId="164" fontId="1" fillId="3" borderId="3" xfId="0" applyNumberFormat="1" applyFont="1" applyFill="1" applyBorder="1" applyAlignment="1">
      <alignment horizontal="center"/>
    </xf>
    <xf numFmtId="164" fontId="1" fillId="3" borderId="4" xfId="0" applyNumberFormat="1" applyFont="1" applyFill="1" applyBorder="1" applyAlignment="1">
      <alignment horizontal="center"/>
    </xf>
    <xf numFmtId="164" fontId="1" fillId="5" borderId="19" xfId="0" applyNumberFormat="1" applyFont="1" applyFill="1" applyBorder="1" applyAlignment="1">
      <alignment horizontal="center"/>
    </xf>
    <xf numFmtId="164" fontId="1" fillId="5" borderId="12" xfId="0" applyNumberFormat="1" applyFont="1" applyFill="1" applyBorder="1" applyAlignment="1">
      <alignment horizontal="center"/>
    </xf>
    <xf numFmtId="0" fontId="15" fillId="0" borderId="0" xfId="0" applyFont="1" applyAlignment="1">
      <alignment horizontal="left"/>
    </xf>
    <xf numFmtId="0" fontId="16" fillId="0" borderId="0" xfId="0" applyFont="1"/>
    <xf numFmtId="14" fontId="17" fillId="3" borderId="0" xfId="0" applyNumberFormat="1" applyFont="1" applyFill="1"/>
    <xf numFmtId="0" fontId="15" fillId="0" borderId="16" xfId="0" applyFont="1" applyBorder="1" applyAlignment="1">
      <alignment horizontal="center" wrapText="1"/>
    </xf>
    <xf numFmtId="47" fontId="0" fillId="0" borderId="0" xfId="0" applyNumberFormat="1"/>
    <xf numFmtId="0" fontId="0" fillId="3" borderId="20" xfId="0" applyFill="1" applyBorder="1" applyAlignment="1">
      <alignment horizontal="center"/>
    </xf>
    <xf numFmtId="0" fontId="2" fillId="2" borderId="21" xfId="0" applyFont="1" applyFill="1" applyBorder="1" applyAlignment="1">
      <alignment horizontal="center" vertical="center" wrapText="1"/>
    </xf>
    <xf numFmtId="0" fontId="2" fillId="0" borderId="22" xfId="0" applyFont="1" applyBorder="1" applyAlignment="1">
      <alignment horizontal="left" vertical="top" wrapText="1"/>
    </xf>
    <xf numFmtId="0" fontId="8" fillId="0" borderId="0" xfId="0" applyFont="1" applyAlignment="1">
      <alignment horizontal="center"/>
    </xf>
    <xf numFmtId="0" fontId="4" fillId="3" borderId="0" xfId="0" applyFont="1" applyFill="1" applyAlignment="1">
      <alignment horizontal="center"/>
    </xf>
    <xf numFmtId="0" fontId="0" fillId="0" borderId="18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0" fontId="11" fillId="0" borderId="0" xfId="0" applyFont="1" applyAlignment="1">
      <alignment horizontal="center" vertical="center" wrapText="1"/>
    </xf>
    <xf numFmtId="164" fontId="2" fillId="2" borderId="6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64" fontId="2" fillId="2" borderId="7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6" borderId="0" xfId="0" applyFont="1" applyFill="1"/>
    <xf numFmtId="0" fontId="2" fillId="0" borderId="0" xfId="0" applyFont="1"/>
    <xf numFmtId="0" fontId="0" fillId="3" borderId="15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23" xfId="0" applyFill="1" applyBorder="1" applyAlignment="1">
      <alignment horizontal="center"/>
    </xf>
    <xf numFmtId="0" fontId="0" fillId="3" borderId="24" xfId="0" applyFill="1" applyBorder="1" applyAlignment="1">
      <alignment horizontal="center"/>
    </xf>
    <xf numFmtId="0" fontId="0" fillId="3" borderId="25" xfId="0" applyFill="1" applyBorder="1" applyAlignment="1">
      <alignment horizontal="center"/>
    </xf>
    <xf numFmtId="0" fontId="0" fillId="0" borderId="6" xfId="0" applyBorder="1"/>
    <xf numFmtId="164" fontId="1" fillId="5" borderId="9" xfId="0" applyNumberFormat="1" applyFont="1" applyFill="1" applyBorder="1" applyAlignment="1">
      <alignment horizontal="center"/>
    </xf>
    <xf numFmtId="164" fontId="1" fillId="5" borderId="10" xfId="0" applyNumberFormat="1" applyFont="1" applyFill="1" applyBorder="1" applyAlignment="1">
      <alignment horizontal="center"/>
    </xf>
    <xf numFmtId="164" fontId="10" fillId="4" borderId="25" xfId="0" applyNumberFormat="1" applyFont="1" applyFill="1" applyBorder="1" applyAlignment="1">
      <alignment horizontal="center"/>
    </xf>
  </cellXfs>
  <cellStyles count="2">
    <cellStyle name="Komma" xfId="1" builtinId="3"/>
    <cellStyle name="Standaard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66675</xdr:rowOff>
    </xdr:from>
    <xdr:to>
      <xdr:col>2</xdr:col>
      <xdr:colOff>103988</xdr:colOff>
      <xdr:row>1</xdr:row>
      <xdr:rowOff>295275</xdr:rowOff>
    </xdr:to>
    <xdr:pic>
      <xdr:nvPicPr>
        <xdr:cNvPr id="7" name="Afbeelding 6">
          <a:extLst>
            <a:ext uri="{FF2B5EF4-FFF2-40B4-BE49-F238E27FC236}">
              <a16:creationId xmlns:a16="http://schemas.microsoft.com/office/drawing/2014/main" id="{5E82B2BF-C189-450B-9340-C28DB2807B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66675"/>
          <a:ext cx="2189963" cy="1504950"/>
        </a:xfrm>
        <a:prstGeom prst="rect">
          <a:avLst/>
        </a:prstGeom>
      </xdr:spPr>
    </xdr:pic>
    <xdr:clientData/>
  </xdr:twoCellAnchor>
  <xdr:twoCellAnchor>
    <xdr:from>
      <xdr:col>34</xdr:col>
      <xdr:colOff>180975</xdr:colOff>
      <xdr:row>3</xdr:row>
      <xdr:rowOff>142875</xdr:rowOff>
    </xdr:from>
    <xdr:to>
      <xdr:col>34</xdr:col>
      <xdr:colOff>457200</xdr:colOff>
      <xdr:row>5</xdr:row>
      <xdr:rowOff>114300</xdr:rowOff>
    </xdr:to>
    <xdr:sp macro="" textlink="">
      <xdr:nvSpPr>
        <xdr:cNvPr id="9" name="Pijl: omlaag 8">
          <a:extLst>
            <a:ext uri="{FF2B5EF4-FFF2-40B4-BE49-F238E27FC236}">
              <a16:creationId xmlns:a16="http://schemas.microsoft.com/office/drawing/2014/main" id="{A0B64104-442E-45FA-9F0E-9361D517C0E5}"/>
            </a:ext>
          </a:extLst>
        </xdr:cNvPr>
        <xdr:cNvSpPr/>
      </xdr:nvSpPr>
      <xdr:spPr>
        <a:xfrm>
          <a:off x="12830175" y="2114550"/>
          <a:ext cx="276225" cy="409575"/>
        </a:xfrm>
        <a:prstGeom prst="downArrow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NL" sz="1100"/>
        </a:p>
      </xdr:txBody>
    </xdr:sp>
    <xdr:clientData/>
  </xdr:twoCellAnchor>
  <xdr:twoCellAnchor>
    <xdr:from>
      <xdr:col>35</xdr:col>
      <xdr:colOff>190500</xdr:colOff>
      <xdr:row>3</xdr:row>
      <xdr:rowOff>142875</xdr:rowOff>
    </xdr:from>
    <xdr:to>
      <xdr:col>35</xdr:col>
      <xdr:colOff>466725</xdr:colOff>
      <xdr:row>5</xdr:row>
      <xdr:rowOff>114300</xdr:rowOff>
    </xdr:to>
    <xdr:sp macro="" textlink="">
      <xdr:nvSpPr>
        <xdr:cNvPr id="10" name="Pijl: omlaag 9">
          <a:extLst>
            <a:ext uri="{FF2B5EF4-FFF2-40B4-BE49-F238E27FC236}">
              <a16:creationId xmlns:a16="http://schemas.microsoft.com/office/drawing/2014/main" id="{EB2459E5-0C05-4194-A049-D277AE39A07E}"/>
            </a:ext>
          </a:extLst>
        </xdr:cNvPr>
        <xdr:cNvSpPr/>
      </xdr:nvSpPr>
      <xdr:spPr>
        <a:xfrm>
          <a:off x="13449300" y="2114550"/>
          <a:ext cx="276225" cy="409575"/>
        </a:xfrm>
        <a:prstGeom prst="downArrow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NL" sz="1100"/>
        </a:p>
      </xdr:txBody>
    </xdr:sp>
    <xdr:clientData/>
  </xdr:twoCellAnchor>
  <xdr:twoCellAnchor>
    <xdr:from>
      <xdr:col>38</xdr:col>
      <xdr:colOff>190500</xdr:colOff>
      <xdr:row>3</xdr:row>
      <xdr:rowOff>152400</xdr:rowOff>
    </xdr:from>
    <xdr:to>
      <xdr:col>38</xdr:col>
      <xdr:colOff>466725</xdr:colOff>
      <xdr:row>5</xdr:row>
      <xdr:rowOff>123825</xdr:rowOff>
    </xdr:to>
    <xdr:sp macro="" textlink="">
      <xdr:nvSpPr>
        <xdr:cNvPr id="11" name="Pijl: omlaag 10">
          <a:extLst>
            <a:ext uri="{FF2B5EF4-FFF2-40B4-BE49-F238E27FC236}">
              <a16:creationId xmlns:a16="http://schemas.microsoft.com/office/drawing/2014/main" id="{F11F079D-9D0B-483C-ACD6-ABB46F96BCA0}"/>
            </a:ext>
          </a:extLst>
        </xdr:cNvPr>
        <xdr:cNvSpPr/>
      </xdr:nvSpPr>
      <xdr:spPr>
        <a:xfrm>
          <a:off x="15763875" y="2124075"/>
          <a:ext cx="276225" cy="409575"/>
        </a:xfrm>
        <a:prstGeom prst="downArrow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NL" sz="1100"/>
        </a:p>
      </xdr:txBody>
    </xdr:sp>
    <xdr:clientData/>
  </xdr:twoCellAnchor>
  <xdr:twoCellAnchor>
    <xdr:from>
      <xdr:col>39</xdr:col>
      <xdr:colOff>200025</xdr:colOff>
      <xdr:row>3</xdr:row>
      <xdr:rowOff>152400</xdr:rowOff>
    </xdr:from>
    <xdr:to>
      <xdr:col>39</xdr:col>
      <xdr:colOff>476250</xdr:colOff>
      <xdr:row>5</xdr:row>
      <xdr:rowOff>123825</xdr:rowOff>
    </xdr:to>
    <xdr:sp macro="" textlink="">
      <xdr:nvSpPr>
        <xdr:cNvPr id="12" name="Pijl: omlaag 11">
          <a:extLst>
            <a:ext uri="{FF2B5EF4-FFF2-40B4-BE49-F238E27FC236}">
              <a16:creationId xmlns:a16="http://schemas.microsoft.com/office/drawing/2014/main" id="{BF502564-A6AF-4A0A-B350-54A6DBEAD026}"/>
            </a:ext>
          </a:extLst>
        </xdr:cNvPr>
        <xdr:cNvSpPr/>
      </xdr:nvSpPr>
      <xdr:spPr>
        <a:xfrm>
          <a:off x="16383000" y="2124075"/>
          <a:ext cx="276225" cy="409575"/>
        </a:xfrm>
        <a:prstGeom prst="downArrow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NL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9525</xdr:colOff>
      <xdr:row>2</xdr:row>
      <xdr:rowOff>38100</xdr:rowOff>
    </xdr:from>
    <xdr:to>
      <xdr:col>16</xdr:col>
      <xdr:colOff>456839</xdr:colOff>
      <xdr:row>23</xdr:row>
      <xdr:rowOff>9029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6527B929-0710-4675-AC58-7214855138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24725" y="533400"/>
          <a:ext cx="2885714" cy="3971429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2</xdr:row>
      <xdr:rowOff>0</xdr:rowOff>
    </xdr:from>
    <xdr:to>
      <xdr:col>21</xdr:col>
      <xdr:colOff>85409</xdr:colOff>
      <xdr:row>26</xdr:row>
      <xdr:rowOff>104190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6B3A4C24-4323-4DBE-910C-159BCBD5BD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363200" y="495300"/>
          <a:ext cx="2523809" cy="46761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D79C8-F910-4C3C-B82B-600F3FEF24E2}">
  <sheetPr>
    <pageSetUpPr fitToPage="1"/>
  </sheetPr>
  <dimension ref="A1:AP54"/>
  <sheetViews>
    <sheetView showGridLines="0" tabSelected="1" zoomScale="110" zoomScaleNormal="110" workbookViewId="0">
      <selection activeCell="F3" sqref="F3"/>
    </sheetView>
  </sheetViews>
  <sheetFormatPr defaultRowHeight="15" outlineLevelRow="1" outlineLevelCol="1" x14ac:dyDescent="0.25"/>
  <cols>
    <col min="2" max="2" width="32.7109375" customWidth="1"/>
    <col min="3" max="3" width="16.28515625" customWidth="1"/>
    <col min="4" max="4" width="14" hidden="1" customWidth="1"/>
    <col min="5" max="5" width="12.7109375" customWidth="1"/>
    <col min="6" max="6" width="3" customWidth="1"/>
    <col min="7" max="7" width="10" style="2" customWidth="1"/>
    <col min="8" max="8" width="10" style="2" hidden="1" customWidth="1"/>
    <col min="9" max="9" width="3" style="2" customWidth="1"/>
    <col min="10" max="12" width="12.28515625" style="2" customWidth="1"/>
    <col min="13" max="13" width="4" customWidth="1"/>
    <col min="14" max="14" width="7.85546875" customWidth="1"/>
    <col min="15" max="17" width="7.85546875" hidden="1" customWidth="1"/>
    <col min="18" max="21" width="7.85546875" hidden="1" customWidth="1" outlineLevel="1"/>
    <col min="22" max="22" width="8.85546875" hidden="1" customWidth="1" collapsed="1"/>
    <col min="23" max="24" width="7.85546875" hidden="1" customWidth="1" outlineLevel="1"/>
    <col min="25" max="25" width="9.140625" style="16" hidden="1" customWidth="1" outlineLevel="1"/>
    <col min="26" max="33" width="9.140625" hidden="1" customWidth="1" outlineLevel="1"/>
    <col min="34" max="34" width="9.140625" customWidth="1" collapsed="1"/>
    <col min="35" max="36" width="9.140625" hidden="1" customWidth="1"/>
    <col min="37" max="37" width="16.42578125" hidden="1" customWidth="1"/>
    <col min="38" max="40" width="9.140625" hidden="1" customWidth="1"/>
    <col min="41" max="41" width="16.42578125" hidden="1" customWidth="1"/>
    <col min="42" max="42" width="9.140625" hidden="1" customWidth="1"/>
    <col min="43" max="44" width="0" hidden="1" customWidth="1"/>
  </cols>
  <sheetData>
    <row r="1" spans="1:41" ht="100.5" customHeight="1" x14ac:dyDescent="0.5">
      <c r="I1" s="61" t="s">
        <v>151</v>
      </c>
    </row>
    <row r="2" spans="1:41" ht="33.75" x14ac:dyDescent="0.5">
      <c r="B2" s="8"/>
      <c r="C2" s="3"/>
      <c r="H2" s="6"/>
      <c r="I2" s="6"/>
    </row>
    <row r="3" spans="1:41" ht="21" x14ac:dyDescent="0.35">
      <c r="B3" s="7" t="s">
        <v>1</v>
      </c>
      <c r="C3" s="55">
        <v>44660</v>
      </c>
      <c r="D3" s="4"/>
      <c r="G3" s="5"/>
      <c r="H3" s="6"/>
      <c r="I3" s="6"/>
    </row>
    <row r="4" spans="1:41" ht="21" x14ac:dyDescent="0.35">
      <c r="B4" s="7" t="s">
        <v>0</v>
      </c>
      <c r="C4" s="62" t="s">
        <v>2</v>
      </c>
      <c r="D4" s="4"/>
      <c r="G4" s="5"/>
      <c r="H4" s="6"/>
      <c r="I4" s="6"/>
      <c r="AK4">
        <v>6</v>
      </c>
    </row>
    <row r="5" spans="1:41" ht="13.5" customHeight="1" thickBot="1" x14ac:dyDescent="0.3">
      <c r="G5" s="5"/>
    </row>
    <row r="6" spans="1:41" ht="13.5" customHeight="1" thickBot="1" x14ac:dyDescent="0.4">
      <c r="C6" s="3"/>
      <c r="G6" s="5"/>
      <c r="J6" s="26"/>
      <c r="K6" s="27"/>
      <c r="L6" s="28"/>
    </row>
    <row r="7" spans="1:41" s="1" customFormat="1" ht="45" customHeight="1" x14ac:dyDescent="0.25">
      <c r="C7" s="9" t="s">
        <v>92</v>
      </c>
      <c r="D7" s="9" t="s">
        <v>87</v>
      </c>
      <c r="E7" s="9" t="s">
        <v>82</v>
      </c>
      <c r="F7"/>
      <c r="G7" s="9" t="s">
        <v>150</v>
      </c>
      <c r="H7" s="9" t="s">
        <v>66</v>
      </c>
      <c r="I7" s="9"/>
      <c r="J7" s="67" t="s">
        <v>67</v>
      </c>
      <c r="K7" s="68"/>
      <c r="L7" s="69"/>
      <c r="N7" s="70" t="s">
        <v>64</v>
      </c>
      <c r="O7" s="71"/>
      <c r="P7" s="71"/>
      <c r="Q7" s="71"/>
      <c r="R7" s="71"/>
      <c r="S7" s="71"/>
      <c r="T7" s="71"/>
      <c r="U7" s="72"/>
      <c r="V7" s="59" t="s">
        <v>10</v>
      </c>
      <c r="W7"/>
      <c r="Y7" s="10"/>
      <c r="AH7" s="29"/>
    </row>
    <row r="8" spans="1:41" s="1" customFormat="1" ht="15.75" thickBot="1" x14ac:dyDescent="0.3">
      <c r="B8" s="1" t="s">
        <v>3</v>
      </c>
      <c r="C8" s="11">
        <v>1000</v>
      </c>
      <c r="D8" s="11">
        <v>500</v>
      </c>
      <c r="E8" s="11">
        <v>250</v>
      </c>
      <c r="F8"/>
      <c r="G8" s="5"/>
      <c r="J8" s="29"/>
      <c r="K8" s="30"/>
      <c r="L8" s="31"/>
      <c r="N8" s="29"/>
      <c r="O8" s="30"/>
      <c r="P8" s="30"/>
      <c r="Q8" s="30"/>
      <c r="R8" s="30"/>
      <c r="S8" s="30"/>
      <c r="T8" s="30"/>
      <c r="U8" s="31"/>
      <c r="V8" s="60"/>
      <c r="W8" s="66" t="s">
        <v>65</v>
      </c>
      <c r="X8" s="66" t="s">
        <v>73</v>
      </c>
      <c r="Y8" s="10"/>
      <c r="AH8" s="29"/>
      <c r="AI8" s="53" t="s">
        <v>81</v>
      </c>
      <c r="AM8" s="53" t="s">
        <v>81</v>
      </c>
    </row>
    <row r="9" spans="1:41" ht="32.25" customHeight="1" thickBot="1" x14ac:dyDescent="0.3">
      <c r="B9" s="1"/>
      <c r="C9" s="65" t="s">
        <v>4</v>
      </c>
      <c r="D9" s="65"/>
      <c r="E9" s="65"/>
      <c r="G9" s="5"/>
      <c r="J9" s="44" t="s">
        <v>5</v>
      </c>
      <c r="K9" s="43" t="s">
        <v>6</v>
      </c>
      <c r="L9" s="45" t="s">
        <v>74</v>
      </c>
      <c r="N9" s="38"/>
      <c r="O9" s="39"/>
      <c r="P9" s="39"/>
      <c r="Q9" s="39"/>
      <c r="R9" s="39"/>
      <c r="S9" s="39"/>
      <c r="T9" s="39"/>
      <c r="U9" s="40"/>
      <c r="V9" s="36"/>
      <c r="W9" s="66"/>
      <c r="X9" s="66"/>
      <c r="Y9" s="15" t="s">
        <v>68</v>
      </c>
      <c r="Z9" s="63" t="s">
        <v>69</v>
      </c>
      <c r="AA9" s="64"/>
      <c r="AB9" s="64"/>
      <c r="AC9" s="64"/>
      <c r="AD9" s="64"/>
      <c r="AE9" s="64"/>
      <c r="AF9" s="64"/>
      <c r="AG9" s="64"/>
      <c r="AH9" s="80"/>
      <c r="AI9" s="54" t="s">
        <v>79</v>
      </c>
      <c r="AJ9" s="54" t="s">
        <v>80</v>
      </c>
      <c r="AK9" s="56" t="s">
        <v>83</v>
      </c>
      <c r="AM9" s="54" t="s">
        <v>79</v>
      </c>
      <c r="AN9" s="54" t="s">
        <v>80</v>
      </c>
      <c r="AO9" s="56" t="s">
        <v>84</v>
      </c>
    </row>
    <row r="10" spans="1:41" ht="22.5" customHeight="1" x14ac:dyDescent="0.25">
      <c r="A10" s="74" t="s">
        <v>96</v>
      </c>
      <c r="B10" s="73" t="s">
        <v>98</v>
      </c>
      <c r="C10" s="12">
        <v>2.9166666666666668E-3</v>
      </c>
      <c r="D10" s="12"/>
      <c r="E10" s="12">
        <v>6.7361111111111126E-4</v>
      </c>
      <c r="G10" s="25">
        <f>W10</f>
        <v>0.77</v>
      </c>
      <c r="H10" s="25">
        <f>X10</f>
        <v>1</v>
      </c>
      <c r="I10" s="23"/>
      <c r="J10" s="32">
        <f>IFERROR((500/$C$8*C10+500/$D$8*D10)*G10*H10,"")</f>
        <v>1.1229166666666668E-3</v>
      </c>
      <c r="K10" s="33">
        <f>IFERROR(500/$E$8*E10*G10*H10,"")</f>
        <v>1.0373611111111113E-3</v>
      </c>
      <c r="L10" s="42">
        <f>SUM(J10:K10)</f>
        <v>2.1602777777777783E-3</v>
      </c>
      <c r="N10" s="37" t="s">
        <v>119</v>
      </c>
      <c r="O10" s="22"/>
      <c r="P10" s="22"/>
      <c r="Q10" s="22"/>
      <c r="R10" s="46"/>
      <c r="S10" s="46"/>
      <c r="T10" s="46"/>
      <c r="U10" s="75"/>
      <c r="V10" s="58" t="s">
        <v>31</v>
      </c>
      <c r="W10" s="14">
        <f>SUM(Z10:AG10)/Y10</f>
        <v>0.77</v>
      </c>
      <c r="X10" s="24">
        <f>VLOOKUP(V10,Masterdata!$E:$F,2,0)</f>
        <v>1</v>
      </c>
      <c r="Y10" s="16">
        <f>COUNTA(N10:U10)</f>
        <v>1</v>
      </c>
      <c r="Z10">
        <f>IFERROR(VLOOKUP(N10,Masterdata!$B:$C,2,0),0)</f>
        <v>0.77</v>
      </c>
      <c r="AA10">
        <f>IFERROR(VLOOKUP(O10,Masterdata!$B:$C,2,0),0)</f>
        <v>0</v>
      </c>
      <c r="AB10">
        <f>IFERROR(VLOOKUP(P10,Masterdata!$B:$C,2,0),0)</f>
        <v>0</v>
      </c>
      <c r="AC10">
        <f>IFERROR(VLOOKUP(Q10,Masterdata!$B:$C,2,0),0)</f>
        <v>0</v>
      </c>
      <c r="AD10">
        <f>IFERROR(VLOOKUP(R10,Masterdata!$B:$C,2,0),0)</f>
        <v>0</v>
      </c>
      <c r="AE10">
        <f>IFERROR(VLOOKUP(S10,Masterdata!$B:$C,2,0),0)</f>
        <v>0</v>
      </c>
      <c r="AF10">
        <f>IFERROR(VLOOKUP(T10,Masterdata!$B:$C,2,0),0)</f>
        <v>0</v>
      </c>
      <c r="AG10">
        <f>IFERROR(VLOOKUP(U10,Masterdata!$B:$C,2,0),0)</f>
        <v>0</v>
      </c>
      <c r="AH10" s="80"/>
      <c r="AI10" s="49"/>
      <c r="AJ10" s="50"/>
      <c r="AK10" s="51">
        <f>AJ10-AI10</f>
        <v>0</v>
      </c>
      <c r="AM10" s="49"/>
      <c r="AN10" s="50"/>
      <c r="AO10" s="51">
        <f>AN10-AM10</f>
        <v>0</v>
      </c>
    </row>
    <row r="11" spans="1:41" x14ac:dyDescent="0.25">
      <c r="A11" t="s">
        <v>93</v>
      </c>
      <c r="B11" s="21" t="s">
        <v>114</v>
      </c>
      <c r="C11" s="12">
        <v>2.8425925925925927E-3</v>
      </c>
      <c r="D11" s="12"/>
      <c r="E11" s="12">
        <v>6.6319444444444444E-4</v>
      </c>
      <c r="F11" s="57"/>
      <c r="G11" s="25">
        <f>W11</f>
        <v>0.79</v>
      </c>
      <c r="H11" s="25">
        <f>X11</f>
        <v>1</v>
      </c>
      <c r="I11" s="23"/>
      <c r="J11" s="32">
        <f>IFERROR((500/$C$8*C11+500/$D$8*D11)*G11*H11,"")</f>
        <v>1.1228240740740743E-3</v>
      </c>
      <c r="K11" s="33">
        <f>IFERROR(500/$E$8*E11*G11*H11,"")</f>
        <v>1.0478472222222224E-3</v>
      </c>
      <c r="L11" s="34">
        <f>SUM(J11:K11)</f>
        <v>2.1706712962962964E-3</v>
      </c>
      <c r="N11" s="37" t="s">
        <v>115</v>
      </c>
      <c r="O11" s="22"/>
      <c r="P11" s="22"/>
      <c r="Q11" s="22"/>
      <c r="R11" s="22"/>
      <c r="S11" s="22"/>
      <c r="T11" s="22"/>
      <c r="U11" s="76"/>
      <c r="V11" s="35" t="s">
        <v>31</v>
      </c>
      <c r="W11" s="14">
        <f>SUM(Z11:AG11)/Y11</f>
        <v>0.79</v>
      </c>
      <c r="X11" s="24">
        <f>VLOOKUP(V11,Masterdata!$E:$F,2,0)</f>
        <v>1</v>
      </c>
      <c r="Y11" s="16">
        <f>COUNTA(N11:U11)</f>
        <v>1</v>
      </c>
      <c r="Z11">
        <f>IFERROR(VLOOKUP(N11,Masterdata!$B:$C,2,0),0)</f>
        <v>0.79</v>
      </c>
      <c r="AA11">
        <f>IFERROR(VLOOKUP(O11,Masterdata!$B:$C,2,0),0)</f>
        <v>0</v>
      </c>
      <c r="AB11">
        <f>IFERROR(VLOOKUP(P11,Masterdata!$B:$C,2,0),0)</f>
        <v>0</v>
      </c>
      <c r="AC11">
        <f>IFERROR(VLOOKUP(Q11,Masterdata!$B:$C,2,0),0)</f>
        <v>0</v>
      </c>
      <c r="AD11">
        <f>IFERROR(VLOOKUP(R11,Masterdata!$B:$C,2,0),0)</f>
        <v>0</v>
      </c>
      <c r="AE11">
        <f>IFERROR(VLOOKUP(S11,Masterdata!$B:$C,2,0),0)</f>
        <v>0</v>
      </c>
      <c r="AF11">
        <f>IFERROR(VLOOKUP(T11,Masterdata!$B:$C,2,0),0)</f>
        <v>0</v>
      </c>
      <c r="AG11">
        <f>IFERROR(VLOOKUP(U11,Masterdata!$B:$C,2,0),0)</f>
        <v>0</v>
      </c>
      <c r="AH11" s="80"/>
      <c r="AI11" s="47"/>
      <c r="AJ11" s="48"/>
      <c r="AK11" s="52">
        <f>AJ11-AI11</f>
        <v>0</v>
      </c>
      <c r="AM11" s="47"/>
      <c r="AN11" s="48"/>
      <c r="AO11" s="52">
        <f>AN11-AM11</f>
        <v>0</v>
      </c>
    </row>
    <row r="12" spans="1:41" x14ac:dyDescent="0.25">
      <c r="A12" s="74" t="s">
        <v>103</v>
      </c>
      <c r="B12" s="73" t="s">
        <v>126</v>
      </c>
      <c r="C12" s="12">
        <v>2.3495370370370371E-3</v>
      </c>
      <c r="D12" s="12"/>
      <c r="E12" s="12">
        <v>5.3703703703703704E-4</v>
      </c>
      <c r="G12" s="25">
        <f>W12</f>
        <v>0.96799999999999997</v>
      </c>
      <c r="H12" s="25">
        <f>X12</f>
        <v>1</v>
      </c>
      <c r="I12" s="23"/>
      <c r="J12" s="32">
        <f>IFERROR((500/$C$8*C12+500/$D$8*D12)*G12*H12,"")</f>
        <v>1.137175925925926E-3</v>
      </c>
      <c r="K12" s="33">
        <f>IFERROR(500/$E$8*E12*G12*H12,"")</f>
        <v>1.0397037037037037E-3</v>
      </c>
      <c r="L12" s="34">
        <f>SUM(J12:K12)</f>
        <v>2.1768796296296297E-3</v>
      </c>
      <c r="N12" s="37" t="s">
        <v>117</v>
      </c>
      <c r="O12" s="22"/>
      <c r="P12" s="22"/>
      <c r="Q12" s="22"/>
      <c r="R12" s="22"/>
      <c r="S12" s="22"/>
      <c r="T12" s="22"/>
      <c r="U12" s="76"/>
      <c r="V12" s="35" t="s">
        <v>31</v>
      </c>
      <c r="W12" s="14">
        <f>SUM(Z12:AG12)/Y12</f>
        <v>0.96799999999999997</v>
      </c>
      <c r="X12" s="24">
        <f>VLOOKUP(V12,Masterdata!$E:$F,2,0)</f>
        <v>1</v>
      </c>
      <c r="Y12" s="16">
        <f>COUNTA(N12:U12)</f>
        <v>1</v>
      </c>
      <c r="Z12">
        <f>IFERROR(VLOOKUP(N12,Masterdata!$B:$C,2,0),0)</f>
        <v>0.96799999999999997</v>
      </c>
      <c r="AA12">
        <f>IFERROR(VLOOKUP(O12,Masterdata!$B:$C,2,0),0)</f>
        <v>0</v>
      </c>
      <c r="AB12">
        <f>IFERROR(VLOOKUP(P12,Masterdata!$B:$C,2,0),0)</f>
        <v>0</v>
      </c>
      <c r="AC12">
        <f>IFERROR(VLOOKUP(Q12,Masterdata!$B:$C,2,0),0)</f>
        <v>0</v>
      </c>
      <c r="AD12">
        <f>IFERROR(VLOOKUP(R12,Masterdata!$B:$C,2,0),0)</f>
        <v>0</v>
      </c>
      <c r="AE12">
        <f>IFERROR(VLOOKUP(S12,Masterdata!$B:$C,2,0),0)</f>
        <v>0</v>
      </c>
      <c r="AF12">
        <f>IFERROR(VLOOKUP(T12,Masterdata!$B:$C,2,0),0)</f>
        <v>0</v>
      </c>
      <c r="AG12">
        <f>IFERROR(VLOOKUP(U12,Masterdata!$B:$C,2,0),0)</f>
        <v>0</v>
      </c>
      <c r="AH12" s="80"/>
      <c r="AI12" s="47"/>
      <c r="AJ12" s="48"/>
      <c r="AK12" s="52">
        <f>AJ12-AI12</f>
        <v>0</v>
      </c>
      <c r="AM12" s="47"/>
      <c r="AN12" s="48"/>
      <c r="AO12" s="52">
        <f>AN12-AM12</f>
        <v>0</v>
      </c>
    </row>
    <row r="13" spans="1:41" x14ac:dyDescent="0.25">
      <c r="A13" t="s">
        <v>96</v>
      </c>
      <c r="B13" s="21" t="s">
        <v>97</v>
      </c>
      <c r="C13" s="12">
        <v>2.8472222222222219E-3</v>
      </c>
      <c r="D13" s="12"/>
      <c r="E13" s="12">
        <v>6.4699074074074073E-4</v>
      </c>
      <c r="G13" s="25">
        <f>W13</f>
        <v>0.81</v>
      </c>
      <c r="H13" s="25">
        <f>X13</f>
        <v>1</v>
      </c>
      <c r="I13" s="23"/>
      <c r="J13" s="32">
        <f>IFERROR((500/$C$8*C13+500/$D$8*D13)*G13*H13,"")</f>
        <v>1.1531249999999999E-3</v>
      </c>
      <c r="K13" s="33">
        <f>IFERROR(500/$E$8*E13*G13*H13,"")</f>
        <v>1.048125E-3</v>
      </c>
      <c r="L13" s="34">
        <f>SUM(J13:K13)</f>
        <v>2.2012500000000001E-3</v>
      </c>
      <c r="N13" s="37" t="s">
        <v>120</v>
      </c>
      <c r="O13" s="22"/>
      <c r="P13" s="22"/>
      <c r="Q13" s="22"/>
      <c r="R13" s="22"/>
      <c r="S13" s="22"/>
      <c r="T13" s="22"/>
      <c r="U13" s="76"/>
      <c r="V13" s="35" t="s">
        <v>31</v>
      </c>
      <c r="W13" s="14">
        <f>SUM(Z13:AG13)/Y13</f>
        <v>0.81</v>
      </c>
      <c r="X13" s="24">
        <f>VLOOKUP(V13,Masterdata!$E:$F,2,0)</f>
        <v>1</v>
      </c>
      <c r="Y13" s="16">
        <f>COUNTA(N13:U13)</f>
        <v>1</v>
      </c>
      <c r="Z13">
        <f>IFERROR(VLOOKUP(N13,Masterdata!$B:$C,2,0),0)</f>
        <v>0.81</v>
      </c>
      <c r="AA13">
        <f>IFERROR(VLOOKUP(O13,Masterdata!$B:$C,2,0),0)</f>
        <v>0</v>
      </c>
      <c r="AB13">
        <f>IFERROR(VLOOKUP(P13,Masterdata!$B:$C,2,0),0)</f>
        <v>0</v>
      </c>
      <c r="AC13">
        <f>IFERROR(VLOOKUP(Q13,Masterdata!$B:$C,2,0),0)</f>
        <v>0</v>
      </c>
      <c r="AD13">
        <f>IFERROR(VLOOKUP(R13,Masterdata!$B:$C,2,0),0)</f>
        <v>0</v>
      </c>
      <c r="AE13">
        <f>IFERROR(VLOOKUP(S13,Masterdata!$B:$C,2,0),0)</f>
        <v>0</v>
      </c>
      <c r="AF13">
        <f>IFERROR(VLOOKUP(T13,Masterdata!$B:$C,2,0),0)</f>
        <v>0</v>
      </c>
      <c r="AG13">
        <f>IFERROR(VLOOKUP(U13,Masterdata!$B:$C,2,0),0)</f>
        <v>0</v>
      </c>
      <c r="AH13" s="80"/>
      <c r="AI13" s="47"/>
      <c r="AJ13" s="48"/>
      <c r="AK13" s="52">
        <f>AJ13-AI13</f>
        <v>0</v>
      </c>
      <c r="AM13" s="47"/>
      <c r="AN13" s="48"/>
      <c r="AO13" s="52">
        <f>AN13-AM13</f>
        <v>0</v>
      </c>
    </row>
    <row r="14" spans="1:41" x14ac:dyDescent="0.25">
      <c r="A14" t="s">
        <v>96</v>
      </c>
      <c r="B14" s="21" t="s">
        <v>108</v>
      </c>
      <c r="C14" s="12">
        <v>2.5081018518518521E-3</v>
      </c>
      <c r="D14" s="13"/>
      <c r="E14" s="13">
        <v>5.7638888888888887E-4</v>
      </c>
      <c r="G14" s="25">
        <f>W14</f>
        <v>0.91800000000000004</v>
      </c>
      <c r="H14" s="25">
        <f>X14</f>
        <v>1</v>
      </c>
      <c r="I14" s="23"/>
      <c r="J14" s="32">
        <f>IFERROR((500/$C$8*C14+500/$D$8*D14)*G14*H14,"")</f>
        <v>1.1512187500000001E-3</v>
      </c>
      <c r="K14" s="33">
        <f>IFERROR(500/$E$8*E14*G14*H14,"")</f>
        <v>1.0582499999999999E-3</v>
      </c>
      <c r="L14" s="34">
        <f>SUM(J14:K14)</f>
        <v>2.2094687500000001E-3</v>
      </c>
      <c r="N14" s="37" t="s">
        <v>109</v>
      </c>
      <c r="O14" s="22"/>
      <c r="P14" s="22"/>
      <c r="Q14" s="22"/>
      <c r="R14" s="22"/>
      <c r="S14" s="22"/>
      <c r="T14" s="22"/>
      <c r="U14" s="76"/>
      <c r="V14" s="35" t="s">
        <v>31</v>
      </c>
      <c r="W14" s="14">
        <f>SUM(Z14:AG14)/Y14</f>
        <v>0.91800000000000004</v>
      </c>
      <c r="X14" s="24">
        <f>VLOOKUP(V14,Masterdata!$E:$F,2,0)</f>
        <v>1</v>
      </c>
      <c r="Y14" s="16">
        <f>COUNTA(N14:U14)</f>
        <v>1</v>
      </c>
      <c r="Z14">
        <f>IFERROR(VLOOKUP(N14,Masterdata!$B:$C,2,0),0)</f>
        <v>0.91800000000000004</v>
      </c>
      <c r="AA14">
        <f>IFERROR(VLOOKUP(O14,Masterdata!$B:$C,2,0),0)</f>
        <v>0</v>
      </c>
      <c r="AB14">
        <f>IFERROR(VLOOKUP(P14,Masterdata!$B:$C,2,0),0)</f>
        <v>0</v>
      </c>
      <c r="AC14">
        <f>IFERROR(VLOOKUP(Q14,Masterdata!$B:$C,2,0),0)</f>
        <v>0</v>
      </c>
      <c r="AD14">
        <f>IFERROR(VLOOKUP(R14,Masterdata!$B:$C,2,0),0)</f>
        <v>0</v>
      </c>
      <c r="AE14">
        <f>IFERROR(VLOOKUP(S14,Masterdata!$B:$C,2,0),0)</f>
        <v>0</v>
      </c>
      <c r="AF14">
        <f>IFERROR(VLOOKUP(T14,Masterdata!$B:$C,2,0),0)</f>
        <v>0</v>
      </c>
      <c r="AG14">
        <f>IFERROR(VLOOKUP(U14,Masterdata!$B:$C,2,0),0)</f>
        <v>0</v>
      </c>
      <c r="AH14" s="80"/>
      <c r="AI14" s="47"/>
      <c r="AJ14" s="48"/>
      <c r="AK14" s="52">
        <f>AJ14-AI14</f>
        <v>0</v>
      </c>
      <c r="AM14" s="47"/>
      <c r="AN14" s="48"/>
      <c r="AO14" s="52">
        <f>AN14-AM14</f>
        <v>0</v>
      </c>
    </row>
    <row r="15" spans="1:41" x14ac:dyDescent="0.25">
      <c r="A15" t="s">
        <v>2</v>
      </c>
      <c r="B15" s="21" t="s">
        <v>127</v>
      </c>
      <c r="C15" s="12">
        <v>3.0578703703703705E-3</v>
      </c>
      <c r="D15" s="12"/>
      <c r="E15" s="12">
        <v>6.8981481481481487E-4</v>
      </c>
      <c r="G15" s="25">
        <f>W15</f>
        <v>0.77</v>
      </c>
      <c r="H15" s="25">
        <f>X15</f>
        <v>1</v>
      </c>
      <c r="I15" s="23"/>
      <c r="J15" s="32">
        <f>IFERROR((500/$C$8*C15+500/$D$8*D15)*G15*H15,"")</f>
        <v>1.1772800925925926E-3</v>
      </c>
      <c r="K15" s="33">
        <f>IFERROR(500/$E$8*E15*G15*H15,"")</f>
        <v>1.062314814814815E-3</v>
      </c>
      <c r="L15" s="34">
        <f>SUM(J15:K15)</f>
        <v>2.2395949074074076E-3</v>
      </c>
      <c r="N15" s="37" t="s">
        <v>119</v>
      </c>
      <c r="O15" s="22"/>
      <c r="P15" s="22"/>
      <c r="Q15" s="22"/>
      <c r="R15" s="22"/>
      <c r="S15" s="22"/>
      <c r="T15" s="22"/>
      <c r="U15" s="76"/>
      <c r="V15" s="35" t="s">
        <v>31</v>
      </c>
      <c r="W15" s="14">
        <f>SUM(Z15:AG15)/Y15</f>
        <v>0.77</v>
      </c>
      <c r="X15" s="24">
        <f>VLOOKUP(V15,Masterdata!$E:$F,2,0)</f>
        <v>1</v>
      </c>
      <c r="Y15" s="16">
        <f>COUNTA(N15:U15)</f>
        <v>1</v>
      </c>
      <c r="Z15">
        <f>IFERROR(VLOOKUP(N15,Masterdata!$B:$C,2,0),0)</f>
        <v>0.77</v>
      </c>
      <c r="AA15">
        <f>IFERROR(VLOOKUP(O15,Masterdata!$B:$C,2,0),0)</f>
        <v>0</v>
      </c>
      <c r="AB15">
        <f>IFERROR(VLOOKUP(P15,Masterdata!$B:$C,2,0),0)</f>
        <v>0</v>
      </c>
      <c r="AC15">
        <f>IFERROR(VLOOKUP(Q15,Masterdata!$B:$C,2,0),0)</f>
        <v>0</v>
      </c>
      <c r="AD15">
        <f>IFERROR(VLOOKUP(R15,Masterdata!$B:$C,2,0),0)</f>
        <v>0</v>
      </c>
      <c r="AE15">
        <f>IFERROR(VLOOKUP(S15,Masterdata!$B:$C,2,0),0)</f>
        <v>0</v>
      </c>
      <c r="AF15">
        <f>IFERROR(VLOOKUP(T15,Masterdata!$B:$C,2,0),0)</f>
        <v>0</v>
      </c>
      <c r="AG15">
        <f>IFERROR(VLOOKUP(U15,Masterdata!$B:$C,2,0),0)</f>
        <v>0</v>
      </c>
      <c r="AH15" s="80"/>
      <c r="AI15" s="47"/>
      <c r="AJ15" s="48"/>
      <c r="AK15" s="52">
        <f>AJ15-AI15</f>
        <v>0</v>
      </c>
      <c r="AM15" s="47"/>
      <c r="AN15" s="48"/>
      <c r="AO15" s="52">
        <f>AN15-AM15</f>
        <v>0</v>
      </c>
    </row>
    <row r="16" spans="1:41" x14ac:dyDescent="0.25">
      <c r="A16" t="s">
        <v>2</v>
      </c>
      <c r="B16" s="21" t="s">
        <v>140</v>
      </c>
      <c r="C16" s="12">
        <v>2.7638888888888886E-3</v>
      </c>
      <c r="D16" s="12"/>
      <c r="E16" s="12">
        <v>6.2962962962962961E-4</v>
      </c>
      <c r="G16" s="25">
        <f>W16</f>
        <v>0.86099999999999999</v>
      </c>
      <c r="H16" s="25">
        <f>X16</f>
        <v>1</v>
      </c>
      <c r="I16" s="23"/>
      <c r="J16" s="32">
        <f>IFERROR((500/$C$8*C16+500/$D$8*D16)*G16*H16,"")</f>
        <v>1.1898541666666665E-3</v>
      </c>
      <c r="K16" s="33">
        <f>IFERROR(500/$E$8*E16*G16*H16,"")</f>
        <v>1.0842222222222221E-3</v>
      </c>
      <c r="L16" s="34">
        <f>SUM(J16:K16)</f>
        <v>2.2740763888888888E-3</v>
      </c>
      <c r="N16" s="37" t="s">
        <v>88</v>
      </c>
      <c r="O16" s="22"/>
      <c r="P16" s="22"/>
      <c r="Q16" s="22"/>
      <c r="R16" s="22"/>
      <c r="S16" s="22"/>
      <c r="T16" s="22"/>
      <c r="U16" s="76"/>
      <c r="V16" s="35" t="s">
        <v>31</v>
      </c>
      <c r="W16" s="14">
        <f>SUM(Z16:AG16)/Y16</f>
        <v>0.86099999999999999</v>
      </c>
      <c r="X16" s="24">
        <f>VLOOKUP(V16,Masterdata!$E:$F,2,0)</f>
        <v>1</v>
      </c>
      <c r="Y16" s="16">
        <f>COUNTA(N16:U16)</f>
        <v>1</v>
      </c>
      <c r="Z16">
        <f>IFERROR(VLOOKUP(N16,Masterdata!$B:$C,2,0),0)</f>
        <v>0.86099999999999999</v>
      </c>
      <c r="AA16">
        <f>IFERROR(VLOOKUP(O16,Masterdata!$B:$C,2,0),0)</f>
        <v>0</v>
      </c>
      <c r="AB16">
        <f>IFERROR(VLOOKUP(P16,Masterdata!$B:$C,2,0),0)</f>
        <v>0</v>
      </c>
      <c r="AC16">
        <f>IFERROR(VLOOKUP(Q16,Masterdata!$B:$C,2,0),0)</f>
        <v>0</v>
      </c>
      <c r="AD16">
        <f>IFERROR(VLOOKUP(R16,Masterdata!$B:$C,2,0),0)</f>
        <v>0</v>
      </c>
      <c r="AE16">
        <f>IFERROR(VLOOKUP(S16,Masterdata!$B:$C,2,0),0)</f>
        <v>0</v>
      </c>
      <c r="AF16">
        <f>IFERROR(VLOOKUP(T16,Masterdata!$B:$C,2,0),0)</f>
        <v>0</v>
      </c>
      <c r="AG16">
        <f>IFERROR(VLOOKUP(U16,Masterdata!$B:$C,2,0),0)</f>
        <v>0</v>
      </c>
      <c r="AH16" s="80"/>
      <c r="AI16" s="47"/>
      <c r="AJ16" s="48"/>
      <c r="AK16" s="52">
        <f>AJ16-AI16</f>
        <v>0</v>
      </c>
      <c r="AM16" s="47"/>
      <c r="AN16" s="48"/>
      <c r="AO16" s="52">
        <f>AN16-AM16</f>
        <v>0</v>
      </c>
    </row>
    <row r="17" spans="1:41" x14ac:dyDescent="0.25">
      <c r="A17" t="s">
        <v>103</v>
      </c>
      <c r="B17" s="21" t="s">
        <v>125</v>
      </c>
      <c r="C17" s="12">
        <v>2.7418981481481478E-3</v>
      </c>
      <c r="D17" s="12"/>
      <c r="E17" s="12">
        <v>6.3888888888888893E-4</v>
      </c>
      <c r="G17" s="25">
        <f>W17</f>
        <v>0.871</v>
      </c>
      <c r="H17" s="25">
        <f>X17</f>
        <v>1</v>
      </c>
      <c r="I17" s="23"/>
      <c r="J17" s="32">
        <f>IFERROR((500/$C$8*C17+500/$D$8*D17)*G17*H17,"")</f>
        <v>1.1940966435185184E-3</v>
      </c>
      <c r="K17" s="33">
        <f>IFERROR(500/$E$8*E17*G17*H17,"")</f>
        <v>1.1129444444444444E-3</v>
      </c>
      <c r="L17" s="34">
        <f>SUM(J17:K17)</f>
        <v>2.3070410879629626E-3</v>
      </c>
      <c r="N17" s="37" t="s">
        <v>91</v>
      </c>
      <c r="O17" s="22"/>
      <c r="P17" s="22"/>
      <c r="Q17" s="22"/>
      <c r="R17" s="22"/>
      <c r="S17" s="22"/>
      <c r="T17" s="22"/>
      <c r="U17" s="76"/>
      <c r="V17" s="35" t="s">
        <v>31</v>
      </c>
      <c r="W17" s="14">
        <f>SUM(Z17:AG17)/Y17</f>
        <v>0.871</v>
      </c>
      <c r="X17" s="24">
        <f>VLOOKUP(V17,Masterdata!$E:$F,2,0)</f>
        <v>1</v>
      </c>
      <c r="Y17" s="16">
        <f>COUNTA(N17:U17)</f>
        <v>1</v>
      </c>
      <c r="Z17">
        <f>IFERROR(VLOOKUP(N17,Masterdata!$B:$C,2,0),0)</f>
        <v>0.871</v>
      </c>
      <c r="AA17">
        <f>IFERROR(VLOOKUP(O17,Masterdata!$B:$C,2,0),0)</f>
        <v>0</v>
      </c>
      <c r="AB17">
        <f>IFERROR(VLOOKUP(P17,Masterdata!$B:$C,2,0),0)</f>
        <v>0</v>
      </c>
      <c r="AC17">
        <f>IFERROR(VLOOKUP(Q17,Masterdata!$B:$C,2,0),0)</f>
        <v>0</v>
      </c>
      <c r="AD17">
        <f>IFERROR(VLOOKUP(R17,Masterdata!$B:$C,2,0),0)</f>
        <v>0</v>
      </c>
      <c r="AE17">
        <f>IFERROR(VLOOKUP(S17,Masterdata!$B:$C,2,0),0)</f>
        <v>0</v>
      </c>
      <c r="AF17">
        <f>IFERROR(VLOOKUP(T17,Masterdata!$B:$C,2,0),0)</f>
        <v>0</v>
      </c>
      <c r="AG17">
        <f>IFERROR(VLOOKUP(U17,Masterdata!$B:$C,2,0),0)</f>
        <v>0</v>
      </c>
      <c r="AH17" s="80"/>
      <c r="AI17" s="47"/>
      <c r="AJ17" s="48"/>
      <c r="AK17" s="52">
        <f>AJ17-AI17</f>
        <v>0</v>
      </c>
      <c r="AM17" s="47"/>
      <c r="AN17" s="48"/>
      <c r="AO17" s="52">
        <f>AN17-AM17</f>
        <v>0</v>
      </c>
    </row>
    <row r="18" spans="1:41" x14ac:dyDescent="0.25">
      <c r="A18" t="s">
        <v>93</v>
      </c>
      <c r="B18" s="21" t="s">
        <v>116</v>
      </c>
      <c r="C18" s="12">
        <v>2.7453703703703702E-3</v>
      </c>
      <c r="D18" s="12"/>
      <c r="E18" s="12">
        <v>6.4930555555555564E-4</v>
      </c>
      <c r="G18" s="25">
        <f>W18</f>
        <v>0.86399999999999999</v>
      </c>
      <c r="H18" s="25">
        <f>X18</f>
        <v>1</v>
      </c>
      <c r="I18" s="23"/>
      <c r="J18" s="32">
        <f>IFERROR((500/$C$8*C18+500/$D$8*D18)*G18*H18,"")</f>
        <v>1.186E-3</v>
      </c>
      <c r="K18" s="33">
        <f>IFERROR(500/$E$8*E18*G18*H18,"")</f>
        <v>1.1220000000000002E-3</v>
      </c>
      <c r="L18" s="34">
        <f>SUM(J18:K18)</f>
        <v>2.3080000000000002E-3</v>
      </c>
      <c r="N18" s="37" t="s">
        <v>112</v>
      </c>
      <c r="O18" s="22"/>
      <c r="P18" s="22"/>
      <c r="Q18" s="22"/>
      <c r="R18" s="22"/>
      <c r="S18" s="22"/>
      <c r="T18" s="22"/>
      <c r="U18" s="76"/>
      <c r="V18" s="35" t="s">
        <v>31</v>
      </c>
      <c r="W18" s="14">
        <f>SUM(Z18:AG18)/Y18</f>
        <v>0.86399999999999999</v>
      </c>
      <c r="X18" s="24">
        <f>VLOOKUP(V18,Masterdata!$E:$F,2,0)</f>
        <v>1</v>
      </c>
      <c r="Y18" s="16">
        <f>COUNTA(N18:U18)</f>
        <v>1</v>
      </c>
      <c r="Z18">
        <f>IFERROR(VLOOKUP(N18,Masterdata!$B:$C,2,0),0)</f>
        <v>0.86399999999999999</v>
      </c>
      <c r="AA18">
        <f>IFERROR(VLOOKUP(O18,Masterdata!$B:$C,2,0),0)</f>
        <v>0</v>
      </c>
      <c r="AB18">
        <f>IFERROR(VLOOKUP(P18,Masterdata!$B:$C,2,0),0)</f>
        <v>0</v>
      </c>
      <c r="AC18">
        <f>IFERROR(VLOOKUP(Q18,Masterdata!$B:$C,2,0),0)</f>
        <v>0</v>
      </c>
      <c r="AD18">
        <f>IFERROR(VLOOKUP(R18,Masterdata!$B:$C,2,0),0)</f>
        <v>0</v>
      </c>
      <c r="AE18">
        <f>IFERROR(VLOOKUP(S18,Masterdata!$B:$C,2,0),0)</f>
        <v>0</v>
      </c>
      <c r="AF18">
        <f>IFERROR(VLOOKUP(T18,Masterdata!$B:$C,2,0),0)</f>
        <v>0</v>
      </c>
      <c r="AG18">
        <f>IFERROR(VLOOKUP(U18,Masterdata!$B:$C,2,0),0)</f>
        <v>0</v>
      </c>
      <c r="AH18" s="80"/>
      <c r="AI18" s="47"/>
      <c r="AJ18" s="48"/>
      <c r="AK18" s="52">
        <f>AJ18-AI18</f>
        <v>0</v>
      </c>
      <c r="AM18" s="47"/>
      <c r="AN18" s="48"/>
      <c r="AO18" s="52">
        <f>AN18-AM18</f>
        <v>0</v>
      </c>
    </row>
    <row r="19" spans="1:41" x14ac:dyDescent="0.25">
      <c r="A19" t="s">
        <v>2</v>
      </c>
      <c r="B19" s="21" t="s">
        <v>130</v>
      </c>
      <c r="C19" s="12">
        <v>2.724537037037037E-3</v>
      </c>
      <c r="D19" s="12"/>
      <c r="E19" s="12">
        <v>6.6319444444444444E-4</v>
      </c>
      <c r="G19" s="25">
        <f>W19</f>
        <v>0.86099999999999999</v>
      </c>
      <c r="H19" s="25">
        <f>X19</f>
        <v>1</v>
      </c>
      <c r="I19" s="23"/>
      <c r="J19" s="32">
        <f>IFERROR((500/$C$8*C19+500/$D$8*D19)*G19*H19,"")</f>
        <v>1.1729131944444445E-3</v>
      </c>
      <c r="K19" s="33">
        <f>IFERROR(500/$E$8*E19*G19*H19,"")</f>
        <v>1.1420208333333332E-3</v>
      </c>
      <c r="L19" s="34">
        <f>SUM(J19:K19)</f>
        <v>2.3149340277777777E-3</v>
      </c>
      <c r="N19" s="37" t="s">
        <v>88</v>
      </c>
      <c r="O19" s="22"/>
      <c r="P19" s="22"/>
      <c r="Q19" s="22"/>
      <c r="R19" s="22"/>
      <c r="S19" s="22"/>
      <c r="T19" s="22"/>
      <c r="U19" s="76"/>
      <c r="V19" s="35" t="s">
        <v>31</v>
      </c>
      <c r="W19" s="14">
        <f>SUM(Z19:AG19)/Y19</f>
        <v>0.86099999999999999</v>
      </c>
      <c r="X19" s="24">
        <f>VLOOKUP(V19,Masterdata!$E:$F,2,0)</f>
        <v>1</v>
      </c>
      <c r="Y19" s="16">
        <f>COUNTA(N19:U19)</f>
        <v>1</v>
      </c>
      <c r="Z19">
        <f>IFERROR(VLOOKUP(N19,Masterdata!$B:$C,2,0),0)</f>
        <v>0.86099999999999999</v>
      </c>
      <c r="AA19">
        <f>IFERROR(VLOOKUP(O19,Masterdata!$B:$C,2,0),0)</f>
        <v>0</v>
      </c>
      <c r="AB19">
        <f>IFERROR(VLOOKUP(P19,Masterdata!$B:$C,2,0),0)</f>
        <v>0</v>
      </c>
      <c r="AC19">
        <f>IFERROR(VLOOKUP(Q19,Masterdata!$B:$C,2,0),0)</f>
        <v>0</v>
      </c>
      <c r="AD19">
        <f>IFERROR(VLOOKUP(R19,Masterdata!$B:$C,2,0),0)</f>
        <v>0</v>
      </c>
      <c r="AE19">
        <f>IFERROR(VLOOKUP(S19,Masterdata!$B:$C,2,0),0)</f>
        <v>0</v>
      </c>
      <c r="AF19">
        <f>IFERROR(VLOOKUP(T19,Masterdata!$B:$C,2,0),0)</f>
        <v>0</v>
      </c>
      <c r="AG19">
        <f>IFERROR(VLOOKUP(U19,Masterdata!$B:$C,2,0),0)</f>
        <v>0</v>
      </c>
      <c r="AH19" s="80"/>
      <c r="AI19" s="47"/>
      <c r="AJ19" s="48"/>
      <c r="AK19" s="52">
        <f>AJ19-AI19</f>
        <v>0</v>
      </c>
      <c r="AM19" s="47"/>
      <c r="AN19" s="48"/>
      <c r="AO19" s="52">
        <f>AN19-AM19</f>
        <v>0</v>
      </c>
    </row>
    <row r="20" spans="1:41" x14ac:dyDescent="0.25">
      <c r="A20" t="s">
        <v>2</v>
      </c>
      <c r="B20" s="21" t="s">
        <v>106</v>
      </c>
      <c r="C20" s="12">
        <v>2.4849537037037036E-3</v>
      </c>
      <c r="D20" s="12"/>
      <c r="E20" s="12">
        <v>5.9259259259259258E-4</v>
      </c>
      <c r="G20" s="25">
        <f>W20</f>
        <v>0.95699999999999996</v>
      </c>
      <c r="H20" s="25">
        <f>X20</f>
        <v>1</v>
      </c>
      <c r="I20" s="23"/>
      <c r="J20" s="32">
        <f>IFERROR((500/$C$8*C20+500/$D$8*D20)*G20*H20,"")</f>
        <v>1.1890503472222222E-3</v>
      </c>
      <c r="K20" s="33">
        <f>IFERROR(500/$E$8*E20*G20*H20,"")</f>
        <v>1.1342222222222222E-3</v>
      </c>
      <c r="L20" s="34">
        <f>SUM(J20:K20)</f>
        <v>2.3232725694444442E-3</v>
      </c>
      <c r="N20" s="37" t="s">
        <v>122</v>
      </c>
      <c r="O20" s="22"/>
      <c r="P20" s="22"/>
      <c r="Q20" s="22"/>
      <c r="R20" s="22"/>
      <c r="S20" s="22"/>
      <c r="T20" s="22"/>
      <c r="U20" s="76"/>
      <c r="V20" s="35" t="s">
        <v>31</v>
      </c>
      <c r="W20" s="14">
        <f>SUM(Z20:AG20)/Y20</f>
        <v>0.95699999999999996</v>
      </c>
      <c r="X20" s="24">
        <f>VLOOKUP(V20,Masterdata!$E:$F,2,0)</f>
        <v>1</v>
      </c>
      <c r="Y20" s="16">
        <f>COUNTA(N20:U20)</f>
        <v>1</v>
      </c>
      <c r="Z20">
        <f>IFERROR(VLOOKUP(N20,Masterdata!$B:$C,2,0),0)</f>
        <v>0.95699999999999996</v>
      </c>
      <c r="AA20">
        <f>IFERROR(VLOOKUP(O20,Masterdata!$B:$C,2,0),0)</f>
        <v>0</v>
      </c>
      <c r="AB20">
        <f>IFERROR(VLOOKUP(P20,Masterdata!$B:$C,2,0),0)</f>
        <v>0</v>
      </c>
      <c r="AC20">
        <f>IFERROR(VLOOKUP(Q20,Masterdata!$B:$C,2,0),0)</f>
        <v>0</v>
      </c>
      <c r="AD20">
        <f>IFERROR(VLOOKUP(R20,Masterdata!$B:$C,2,0),0)</f>
        <v>0</v>
      </c>
      <c r="AE20">
        <f>IFERROR(VLOOKUP(S20,Masterdata!$B:$C,2,0),0)</f>
        <v>0</v>
      </c>
      <c r="AF20">
        <f>IFERROR(VLOOKUP(T20,Masterdata!$B:$C,2,0),0)</f>
        <v>0</v>
      </c>
      <c r="AG20">
        <f>IFERROR(VLOOKUP(U20,Masterdata!$B:$C,2,0),0)</f>
        <v>0</v>
      </c>
      <c r="AH20" s="80"/>
      <c r="AI20" s="47"/>
      <c r="AJ20" s="48"/>
      <c r="AK20" s="52">
        <f>AJ20-AI20</f>
        <v>0</v>
      </c>
      <c r="AM20" s="47"/>
      <c r="AN20" s="48"/>
      <c r="AO20" s="52">
        <f>AN20-AM20</f>
        <v>0</v>
      </c>
    </row>
    <row r="21" spans="1:41" x14ac:dyDescent="0.25">
      <c r="A21" t="s">
        <v>2</v>
      </c>
      <c r="B21" s="21" t="s">
        <v>136</v>
      </c>
      <c r="C21" s="12">
        <v>2.5370370370370369E-3</v>
      </c>
      <c r="D21" s="12"/>
      <c r="E21" s="12">
        <v>5.7060185185185187E-4</v>
      </c>
      <c r="G21" s="25">
        <f>W21</f>
        <v>0.96799999999999997</v>
      </c>
      <c r="H21" s="25">
        <f>X21</f>
        <v>1</v>
      </c>
      <c r="I21" s="23"/>
      <c r="J21" s="32">
        <f>IFERROR((500/$C$8*C21+500/$D$8*D21)*G21*H21,"")</f>
        <v>1.2279259259259257E-3</v>
      </c>
      <c r="K21" s="33">
        <f>IFERROR(500/$E$8*E21*G21*H21,"")</f>
        <v>1.1046851851851851E-3</v>
      </c>
      <c r="L21" s="42">
        <f>SUM(J21:K21)</f>
        <v>2.3326111111111108E-3</v>
      </c>
      <c r="N21" s="37" t="s">
        <v>117</v>
      </c>
      <c r="O21" s="46"/>
      <c r="P21" s="46"/>
      <c r="Q21" s="46"/>
      <c r="R21" s="46"/>
      <c r="S21" s="46"/>
      <c r="T21" s="46"/>
      <c r="U21" s="75"/>
      <c r="V21" s="35" t="s">
        <v>31</v>
      </c>
      <c r="W21" s="14">
        <f>SUM(Z21:AG21)/Y21</f>
        <v>0.96799999999999997</v>
      </c>
      <c r="X21" s="24">
        <f>VLOOKUP(V21,Masterdata!$E:$F,2,0)</f>
        <v>1</v>
      </c>
      <c r="Y21" s="16">
        <f>COUNTA(N21:U21)</f>
        <v>1</v>
      </c>
      <c r="Z21">
        <f>IFERROR(VLOOKUP(N21,Masterdata!$B:$C,2,0),0)</f>
        <v>0.96799999999999997</v>
      </c>
      <c r="AA21">
        <f>IFERROR(VLOOKUP(O21,Masterdata!$B:$C,2,0),0)</f>
        <v>0</v>
      </c>
      <c r="AB21">
        <f>IFERROR(VLOOKUP(P21,Masterdata!$B:$C,2,0),0)</f>
        <v>0</v>
      </c>
      <c r="AC21">
        <f>IFERROR(VLOOKUP(Q21,Masterdata!$B:$C,2,0),0)</f>
        <v>0</v>
      </c>
      <c r="AD21">
        <f>IFERROR(VLOOKUP(R21,Masterdata!$B:$C,2,0),0)</f>
        <v>0</v>
      </c>
      <c r="AE21">
        <f>IFERROR(VLOOKUP(S21,Masterdata!$B:$C,2,0),0)</f>
        <v>0</v>
      </c>
      <c r="AF21">
        <f>IFERROR(VLOOKUP(T21,Masterdata!$B:$C,2,0),0)</f>
        <v>0</v>
      </c>
      <c r="AG21">
        <f>IFERROR(VLOOKUP(U21,Masterdata!$B:$C,2,0),0)</f>
        <v>0</v>
      </c>
      <c r="AH21" s="80"/>
      <c r="AI21" s="47"/>
      <c r="AJ21" s="48"/>
      <c r="AK21" s="52">
        <f>AJ21-AI21</f>
        <v>0</v>
      </c>
      <c r="AM21" s="47"/>
      <c r="AN21" s="48"/>
      <c r="AO21" s="52">
        <f>AN21-AM21</f>
        <v>0</v>
      </c>
    </row>
    <row r="22" spans="1:41" outlineLevel="1" x14ac:dyDescent="0.25">
      <c r="A22" t="s">
        <v>2</v>
      </c>
      <c r="B22" s="21" t="s">
        <v>149</v>
      </c>
      <c r="C22" s="12">
        <v>2.5428240740740741E-3</v>
      </c>
      <c r="D22" s="12"/>
      <c r="E22" s="12">
        <v>5.8333333333333338E-4</v>
      </c>
      <c r="G22" s="25">
        <f>W22</f>
        <v>0.95699999999999996</v>
      </c>
      <c r="H22" s="25">
        <f>X22</f>
        <v>1</v>
      </c>
      <c r="I22" s="23"/>
      <c r="J22" s="32">
        <f>IFERROR((500/$C$8*C22+500/$D$8*D22)*G22*H22,"")</f>
        <v>1.2167413194444443E-3</v>
      </c>
      <c r="K22" s="33">
        <f>IFERROR(500/$E$8*E22*G22*H22,"")</f>
        <v>1.1165000000000001E-3</v>
      </c>
      <c r="L22" s="34">
        <f>SUM(J22:K22)</f>
        <v>2.3332413194444446E-3</v>
      </c>
      <c r="N22" s="37" t="s">
        <v>122</v>
      </c>
      <c r="O22" s="22"/>
      <c r="P22" s="22"/>
      <c r="Q22" s="22"/>
      <c r="R22" s="22"/>
      <c r="S22" s="22"/>
      <c r="T22" s="22"/>
      <c r="U22" s="76"/>
      <c r="V22" s="35" t="s">
        <v>31</v>
      </c>
      <c r="W22" s="14">
        <f>SUM(Z22:AG22)/Y22</f>
        <v>0.95699999999999996</v>
      </c>
      <c r="X22" s="24">
        <f>VLOOKUP(V22,Masterdata!$E:$F,2,0)</f>
        <v>1</v>
      </c>
      <c r="Y22" s="16">
        <f>COUNTA(N22:U22)</f>
        <v>1</v>
      </c>
      <c r="Z22">
        <f>IFERROR(VLOOKUP(N22,Masterdata!$B:$C,2,0),0)</f>
        <v>0.95699999999999996</v>
      </c>
      <c r="AA22">
        <f>IFERROR(VLOOKUP(O22,Masterdata!$B:$C,2,0),0)</f>
        <v>0</v>
      </c>
      <c r="AB22">
        <f>IFERROR(VLOOKUP(P22,Masterdata!$B:$C,2,0),0)</f>
        <v>0</v>
      </c>
      <c r="AC22">
        <f>IFERROR(VLOOKUP(Q22,Masterdata!$B:$C,2,0),0)</f>
        <v>0</v>
      </c>
      <c r="AD22">
        <f>IFERROR(VLOOKUP(R22,Masterdata!$B:$C,2,0),0)</f>
        <v>0</v>
      </c>
      <c r="AE22">
        <f>IFERROR(VLOOKUP(S22,Masterdata!$B:$C,2,0),0)</f>
        <v>0</v>
      </c>
      <c r="AF22">
        <f>IFERROR(VLOOKUP(T22,Masterdata!$B:$C,2,0),0)</f>
        <v>0</v>
      </c>
      <c r="AG22">
        <f>IFERROR(VLOOKUP(U22,Masterdata!$B:$C,2,0),0)</f>
        <v>0</v>
      </c>
      <c r="AH22" s="80"/>
      <c r="AI22" s="47"/>
      <c r="AJ22" s="48"/>
      <c r="AK22" s="52">
        <f>AJ22-AI22</f>
        <v>0</v>
      </c>
      <c r="AM22" s="47"/>
      <c r="AN22" s="48"/>
      <c r="AO22" s="52">
        <f>AN22-AM22</f>
        <v>0</v>
      </c>
    </row>
    <row r="23" spans="1:41" outlineLevel="1" x14ac:dyDescent="0.25">
      <c r="A23" t="s">
        <v>2</v>
      </c>
      <c r="B23" s="21" t="s">
        <v>131</v>
      </c>
      <c r="C23" s="12">
        <v>2.9282407407407412E-3</v>
      </c>
      <c r="D23" s="12"/>
      <c r="E23" s="12">
        <v>6.5393518518518524E-4</v>
      </c>
      <c r="G23" s="25">
        <f>W23</f>
        <v>0.85</v>
      </c>
      <c r="H23" s="25">
        <f>X23</f>
        <v>1</v>
      </c>
      <c r="I23" s="23"/>
      <c r="J23" s="32">
        <f>IFERROR((500/$C$8*C23+500/$D$8*D23)*G23*H23,"")</f>
        <v>1.244502314814815E-3</v>
      </c>
      <c r="K23" s="33">
        <f>IFERROR(500/$E$8*E23*G23*H23,"")</f>
        <v>1.1116898148148149E-3</v>
      </c>
      <c r="L23" s="34">
        <f>SUM(J23:K23)</f>
        <v>2.35619212962963E-3</v>
      </c>
      <c r="N23" s="37" t="s">
        <v>90</v>
      </c>
      <c r="O23" s="22"/>
      <c r="P23" s="22"/>
      <c r="Q23" s="22"/>
      <c r="R23" s="22"/>
      <c r="S23" s="22"/>
      <c r="T23" s="22"/>
      <c r="U23" s="76"/>
      <c r="V23" s="35" t="s">
        <v>31</v>
      </c>
      <c r="W23" s="14">
        <f>SUM(Z23:AG23)/Y23</f>
        <v>0.85</v>
      </c>
      <c r="X23" s="24">
        <f>VLOOKUP(V23,Masterdata!$E:$F,2,0)</f>
        <v>1</v>
      </c>
      <c r="Y23" s="16">
        <f>COUNTA(N23:U23)</f>
        <v>1</v>
      </c>
      <c r="Z23">
        <f>IFERROR(VLOOKUP(N23,Masterdata!$B:$C,2,0),0)</f>
        <v>0.85</v>
      </c>
      <c r="AA23">
        <f>IFERROR(VLOOKUP(O23,Masterdata!$B:$C,2,0),0)</f>
        <v>0</v>
      </c>
      <c r="AB23">
        <f>IFERROR(VLOOKUP(P23,Masterdata!$B:$C,2,0),0)</f>
        <v>0</v>
      </c>
      <c r="AC23">
        <f>IFERROR(VLOOKUP(Q23,Masterdata!$B:$C,2,0),0)</f>
        <v>0</v>
      </c>
      <c r="AD23">
        <f>IFERROR(VLOOKUP(R23,Masterdata!$B:$C,2,0),0)</f>
        <v>0</v>
      </c>
      <c r="AE23">
        <f>IFERROR(VLOOKUP(S23,Masterdata!$B:$C,2,0),0)</f>
        <v>0</v>
      </c>
      <c r="AF23">
        <f>IFERROR(VLOOKUP(T23,Masterdata!$B:$C,2,0),0)</f>
        <v>0</v>
      </c>
      <c r="AG23">
        <f>IFERROR(VLOOKUP(U23,Masterdata!$B:$C,2,0),0)</f>
        <v>0</v>
      </c>
      <c r="AH23" s="80"/>
      <c r="AI23" s="47"/>
      <c r="AJ23" s="48"/>
      <c r="AK23" s="52">
        <f>AJ23-AI23</f>
        <v>0</v>
      </c>
      <c r="AM23" s="47"/>
      <c r="AN23" s="48"/>
      <c r="AO23" s="52">
        <f>AN23-AM23</f>
        <v>0</v>
      </c>
    </row>
    <row r="24" spans="1:41" outlineLevel="1" x14ac:dyDescent="0.25">
      <c r="A24" t="s">
        <v>2</v>
      </c>
      <c r="B24" s="21" t="s">
        <v>133</v>
      </c>
      <c r="C24" s="12">
        <v>2.9594907407407404E-3</v>
      </c>
      <c r="D24" s="12"/>
      <c r="E24" s="12">
        <v>7.1874999999999988E-4</v>
      </c>
      <c r="G24" s="25">
        <f>W24</f>
        <v>0.81</v>
      </c>
      <c r="H24" s="25">
        <f>X24</f>
        <v>1</v>
      </c>
      <c r="I24" s="23"/>
      <c r="J24" s="32">
        <f>IFERROR((500/$C$8*C24+500/$D$8*D24)*G24*H24,"")</f>
        <v>1.19859375E-3</v>
      </c>
      <c r="K24" s="33">
        <f>IFERROR(500/$E$8*E24*G24*H24,"")</f>
        <v>1.1643749999999998E-3</v>
      </c>
      <c r="L24" s="34">
        <f>SUM(J24:K24)</f>
        <v>2.3629687499999996E-3</v>
      </c>
      <c r="N24" s="37" t="s">
        <v>120</v>
      </c>
      <c r="O24" s="22"/>
      <c r="P24" s="22"/>
      <c r="Q24" s="22"/>
      <c r="R24" s="22"/>
      <c r="S24" s="22"/>
      <c r="T24" s="22"/>
      <c r="U24" s="76"/>
      <c r="V24" s="35" t="s">
        <v>31</v>
      </c>
      <c r="W24" s="14">
        <f>SUM(Z24:AG24)/Y24</f>
        <v>0.81</v>
      </c>
      <c r="X24" s="24">
        <f>VLOOKUP(V24,Masterdata!$E:$F,2,0)</f>
        <v>1</v>
      </c>
      <c r="Y24" s="16">
        <f>COUNTA(N24:U24)</f>
        <v>1</v>
      </c>
      <c r="Z24">
        <f>IFERROR(VLOOKUP(N24,Masterdata!$B:$C,2,0),0)</f>
        <v>0.81</v>
      </c>
      <c r="AA24">
        <f>IFERROR(VLOOKUP(O24,Masterdata!$B:$C,2,0),0)</f>
        <v>0</v>
      </c>
      <c r="AB24">
        <f>IFERROR(VLOOKUP(P24,Masterdata!$B:$C,2,0),0)</f>
        <v>0</v>
      </c>
      <c r="AC24">
        <f>IFERROR(VLOOKUP(Q24,Masterdata!$B:$C,2,0),0)</f>
        <v>0</v>
      </c>
      <c r="AD24">
        <f>IFERROR(VLOOKUP(R24,Masterdata!$B:$C,2,0),0)</f>
        <v>0</v>
      </c>
      <c r="AE24">
        <f>IFERROR(VLOOKUP(S24,Masterdata!$B:$C,2,0),0)</f>
        <v>0</v>
      </c>
      <c r="AF24">
        <f>IFERROR(VLOOKUP(T24,Masterdata!$B:$C,2,0),0)</f>
        <v>0</v>
      </c>
      <c r="AG24">
        <f>IFERROR(VLOOKUP(U24,Masterdata!$B:$C,2,0),0)</f>
        <v>0</v>
      </c>
      <c r="AH24" s="80"/>
      <c r="AI24" s="47"/>
      <c r="AJ24" s="48"/>
      <c r="AK24" s="52">
        <f>AJ24-AI24</f>
        <v>0</v>
      </c>
      <c r="AM24" s="47"/>
      <c r="AN24" s="48"/>
      <c r="AO24" s="52">
        <f>AN24-AM24</f>
        <v>0</v>
      </c>
    </row>
    <row r="25" spans="1:41" outlineLevel="1" x14ac:dyDescent="0.25">
      <c r="A25" t="s">
        <v>102</v>
      </c>
      <c r="B25" s="21" t="s">
        <v>113</v>
      </c>
      <c r="C25" s="12">
        <v>2.7303240740740743E-3</v>
      </c>
      <c r="D25" s="12"/>
      <c r="E25" s="12">
        <v>6.1458333333333341E-4</v>
      </c>
      <c r="G25" s="25">
        <f>W25</f>
        <v>0.91800000000000004</v>
      </c>
      <c r="H25" s="25">
        <f>X25</f>
        <v>1</v>
      </c>
      <c r="I25" s="23"/>
      <c r="J25" s="32">
        <f>IFERROR((500/$C$8*C25+500/$D$8*D25)*G25*H25,"")</f>
        <v>1.2532187500000002E-3</v>
      </c>
      <c r="K25" s="33">
        <f>IFERROR(500/$E$8*E25*G25*H25,"")</f>
        <v>1.1283750000000003E-3</v>
      </c>
      <c r="L25" s="34">
        <f>SUM(J25:K25)</f>
        <v>2.3815937500000005E-3</v>
      </c>
      <c r="N25" s="37" t="s">
        <v>109</v>
      </c>
      <c r="O25" s="22"/>
      <c r="P25" s="22"/>
      <c r="Q25" s="22"/>
      <c r="R25" s="22"/>
      <c r="S25" s="22"/>
      <c r="T25" s="22"/>
      <c r="U25" s="76"/>
      <c r="V25" s="35" t="s">
        <v>31</v>
      </c>
      <c r="W25" s="14">
        <f>SUM(Z25:AG25)/Y25</f>
        <v>0.91800000000000004</v>
      </c>
      <c r="X25" s="24">
        <f>VLOOKUP(V25,Masterdata!$E:$F,2,0)</f>
        <v>1</v>
      </c>
      <c r="Y25" s="16">
        <f>COUNTA(N25:U25)</f>
        <v>1</v>
      </c>
      <c r="Z25">
        <f>IFERROR(VLOOKUP(N25,Masterdata!$B:$C,2,0),0)</f>
        <v>0.91800000000000004</v>
      </c>
      <c r="AA25">
        <f>IFERROR(VLOOKUP(O25,Masterdata!$B:$C,2,0),0)</f>
        <v>0</v>
      </c>
      <c r="AB25">
        <f>IFERROR(VLOOKUP(P25,Masterdata!$B:$C,2,0),0)</f>
        <v>0</v>
      </c>
      <c r="AC25">
        <f>IFERROR(VLOOKUP(Q25,Masterdata!$B:$C,2,0),0)</f>
        <v>0</v>
      </c>
      <c r="AD25">
        <f>IFERROR(VLOOKUP(R25,Masterdata!$B:$C,2,0),0)</f>
        <v>0</v>
      </c>
      <c r="AE25">
        <f>IFERROR(VLOOKUP(S25,Masterdata!$B:$C,2,0),0)</f>
        <v>0</v>
      </c>
      <c r="AF25">
        <f>IFERROR(VLOOKUP(T25,Masterdata!$B:$C,2,0),0)</f>
        <v>0</v>
      </c>
      <c r="AG25">
        <f>IFERROR(VLOOKUP(U25,Masterdata!$B:$C,2,0),0)</f>
        <v>0</v>
      </c>
      <c r="AH25" s="80"/>
      <c r="AI25" s="47"/>
      <c r="AJ25" s="48"/>
      <c r="AK25" s="52">
        <f>AJ25-AI25</f>
        <v>0</v>
      </c>
      <c r="AM25" s="47"/>
      <c r="AN25" s="48"/>
      <c r="AO25" s="52">
        <f>AN25-AM25</f>
        <v>0</v>
      </c>
    </row>
    <row r="26" spans="1:41" outlineLevel="1" x14ac:dyDescent="0.25">
      <c r="A26" t="s">
        <v>102</v>
      </c>
      <c r="B26" s="21" t="s">
        <v>142</v>
      </c>
      <c r="C26" s="12">
        <v>2.8229166666666667E-3</v>
      </c>
      <c r="D26" s="12"/>
      <c r="E26" s="12">
        <v>6.3773148148148142E-4</v>
      </c>
      <c r="G26" s="25">
        <f>W26</f>
        <v>0.89100000000000001</v>
      </c>
      <c r="H26" s="25">
        <f>X26</f>
        <v>1</v>
      </c>
      <c r="I26" s="23"/>
      <c r="J26" s="32">
        <f>IFERROR((500/$C$8*C26+500/$D$8*D26)*G26*H26,"")</f>
        <v>1.257609375E-3</v>
      </c>
      <c r="K26" s="33">
        <f>IFERROR(500/$E$8*E26*G26*H26,"")</f>
        <v>1.1364374999999999E-3</v>
      </c>
      <c r="L26" s="34">
        <f>SUM(J26:K26)</f>
        <v>2.3940468749999999E-3</v>
      </c>
      <c r="N26" s="37" t="s">
        <v>143</v>
      </c>
      <c r="O26" s="22"/>
      <c r="P26" s="22"/>
      <c r="Q26" s="22"/>
      <c r="R26" s="22"/>
      <c r="S26" s="22"/>
      <c r="T26" s="22"/>
      <c r="U26" s="76"/>
      <c r="V26" s="35" t="s">
        <v>31</v>
      </c>
      <c r="W26" s="14">
        <f>SUM(Z26:AG26)/Y26</f>
        <v>0.89100000000000001</v>
      </c>
      <c r="X26" s="24">
        <f>VLOOKUP(V26,Masterdata!$E:$F,2,0)</f>
        <v>1</v>
      </c>
      <c r="Y26" s="16">
        <f>COUNTA(N26:U26)</f>
        <v>1</v>
      </c>
      <c r="Z26">
        <f>IFERROR(VLOOKUP(N26,Masterdata!$B:$C,2,0),0)</f>
        <v>0.89100000000000001</v>
      </c>
      <c r="AA26">
        <f>IFERROR(VLOOKUP(O26,Masterdata!$B:$C,2,0),0)</f>
        <v>0</v>
      </c>
      <c r="AB26">
        <f>IFERROR(VLOOKUP(P26,Masterdata!$B:$C,2,0),0)</f>
        <v>0</v>
      </c>
      <c r="AC26">
        <f>IFERROR(VLOOKUP(Q26,Masterdata!$B:$C,2,0),0)</f>
        <v>0</v>
      </c>
      <c r="AD26">
        <f>IFERROR(VLOOKUP(R26,Masterdata!$B:$C,2,0),0)</f>
        <v>0</v>
      </c>
      <c r="AE26">
        <f>IFERROR(VLOOKUP(S26,Masterdata!$B:$C,2,0),0)</f>
        <v>0</v>
      </c>
      <c r="AF26">
        <f>IFERROR(VLOOKUP(T26,Masterdata!$B:$C,2,0),0)</f>
        <v>0</v>
      </c>
      <c r="AG26">
        <f>IFERROR(VLOOKUP(U26,Masterdata!$B:$C,2,0),0)</f>
        <v>0</v>
      </c>
      <c r="AH26" s="80"/>
      <c r="AI26" s="47"/>
      <c r="AJ26" s="48"/>
      <c r="AK26" s="52">
        <f>AJ26-AI26</f>
        <v>0</v>
      </c>
      <c r="AM26" s="47"/>
      <c r="AN26" s="48"/>
      <c r="AO26" s="52">
        <f>AN26-AM26</f>
        <v>0</v>
      </c>
    </row>
    <row r="27" spans="1:41" outlineLevel="1" x14ac:dyDescent="0.25">
      <c r="A27" t="s">
        <v>2</v>
      </c>
      <c r="B27" s="21" t="s">
        <v>148</v>
      </c>
      <c r="C27" s="12">
        <v>2.6122685185185185E-3</v>
      </c>
      <c r="D27" s="12"/>
      <c r="E27" s="12">
        <v>5.8796296296296287E-4</v>
      </c>
      <c r="G27" s="25">
        <f>W27</f>
        <v>0.96799999999999997</v>
      </c>
      <c r="H27" s="25">
        <f>X27</f>
        <v>1</v>
      </c>
      <c r="I27" s="23"/>
      <c r="J27" s="32">
        <f>IFERROR((500/$C$8*C27+500/$D$8*D27)*G27*H27,"")</f>
        <v>1.264337962962963E-3</v>
      </c>
      <c r="K27" s="33">
        <f>IFERROR(500/$E$8*E27*G27*H27,"")</f>
        <v>1.1382962962962961E-3</v>
      </c>
      <c r="L27" s="34">
        <f>SUM(J27:K27)</f>
        <v>2.4026342592592589E-3</v>
      </c>
      <c r="N27" s="37" t="s">
        <v>117</v>
      </c>
      <c r="O27" s="22"/>
      <c r="P27" s="22"/>
      <c r="Q27" s="22"/>
      <c r="R27" s="22"/>
      <c r="S27" s="22"/>
      <c r="T27" s="22"/>
      <c r="U27" s="76"/>
      <c r="V27" s="35" t="s">
        <v>31</v>
      </c>
      <c r="W27" s="14">
        <f>SUM(Z27:AG27)/Y27</f>
        <v>0.96799999999999997</v>
      </c>
      <c r="X27" s="24">
        <f>VLOOKUP(V27,Masterdata!$E:$F,2,0)</f>
        <v>1</v>
      </c>
      <c r="Y27" s="16">
        <f>COUNTA(N27:U27)</f>
        <v>1</v>
      </c>
      <c r="Z27">
        <f>IFERROR(VLOOKUP(N27,Masterdata!$B:$C,2,0),0)</f>
        <v>0.96799999999999997</v>
      </c>
      <c r="AA27">
        <f>IFERROR(VLOOKUP(O27,Masterdata!$B:$C,2,0),0)</f>
        <v>0</v>
      </c>
      <c r="AB27">
        <f>IFERROR(VLOOKUP(P27,Masterdata!$B:$C,2,0),0)</f>
        <v>0</v>
      </c>
      <c r="AC27">
        <f>IFERROR(VLOOKUP(Q27,Masterdata!$B:$C,2,0),0)</f>
        <v>0</v>
      </c>
      <c r="AD27">
        <f>IFERROR(VLOOKUP(R27,Masterdata!$B:$C,2,0),0)</f>
        <v>0</v>
      </c>
      <c r="AE27">
        <f>IFERROR(VLOOKUP(S27,Masterdata!$B:$C,2,0),0)</f>
        <v>0</v>
      </c>
      <c r="AF27">
        <f>IFERROR(VLOOKUP(T27,Masterdata!$B:$C,2,0),0)</f>
        <v>0</v>
      </c>
      <c r="AG27">
        <f>IFERROR(VLOOKUP(U27,Masterdata!$B:$C,2,0),0)</f>
        <v>0</v>
      </c>
      <c r="AH27" s="80"/>
      <c r="AI27" s="47"/>
      <c r="AJ27" s="48"/>
      <c r="AK27" s="52">
        <f>AJ27-AI27</f>
        <v>0</v>
      </c>
      <c r="AM27" s="47"/>
      <c r="AN27" s="48"/>
      <c r="AO27" s="52">
        <f>AN27-AM27</f>
        <v>0</v>
      </c>
    </row>
    <row r="28" spans="1:41" outlineLevel="1" x14ac:dyDescent="0.25">
      <c r="A28" t="s">
        <v>96</v>
      </c>
      <c r="B28" s="21" t="s">
        <v>110</v>
      </c>
      <c r="C28" s="12">
        <v>2.7071759259259258E-3</v>
      </c>
      <c r="D28" s="12"/>
      <c r="E28" s="12">
        <v>6.3541666666666662E-4</v>
      </c>
      <c r="F28" s="57"/>
      <c r="G28" s="25">
        <f>W28</f>
        <v>0.91800000000000004</v>
      </c>
      <c r="H28" s="25">
        <f>X28</f>
        <v>1</v>
      </c>
      <c r="I28" s="23"/>
      <c r="J28" s="32">
        <f>IFERROR((500/$C$8*C28+500/$D$8*D28)*G28*H28,"")</f>
        <v>1.24259375E-3</v>
      </c>
      <c r="K28" s="33">
        <f>IFERROR(500/$E$8*E28*G28*H28,"")</f>
        <v>1.1666249999999999E-3</v>
      </c>
      <c r="L28" s="34">
        <f>SUM(J28:K28)</f>
        <v>2.4092187499999999E-3</v>
      </c>
      <c r="N28" s="37" t="s">
        <v>109</v>
      </c>
      <c r="O28" s="22"/>
      <c r="P28" s="22"/>
      <c r="Q28" s="22"/>
      <c r="R28" s="22"/>
      <c r="S28" s="22"/>
      <c r="T28" s="22"/>
      <c r="U28" s="76"/>
      <c r="V28" s="35" t="s">
        <v>31</v>
      </c>
      <c r="W28" s="14">
        <f>SUM(Z28:AG28)/Y28</f>
        <v>0.91800000000000004</v>
      </c>
      <c r="X28" s="24">
        <f>VLOOKUP(V28,Masterdata!$E:$F,2,0)</f>
        <v>1</v>
      </c>
      <c r="Y28" s="16">
        <f>COUNTA(N28:U28)</f>
        <v>1</v>
      </c>
      <c r="Z28">
        <f>IFERROR(VLOOKUP(N28,Masterdata!$B:$C,2,0),0)</f>
        <v>0.91800000000000004</v>
      </c>
      <c r="AA28">
        <f>IFERROR(VLOOKUP(O28,Masterdata!$B:$C,2,0),0)</f>
        <v>0</v>
      </c>
      <c r="AB28">
        <f>IFERROR(VLOOKUP(P28,Masterdata!$B:$C,2,0),0)</f>
        <v>0</v>
      </c>
      <c r="AC28">
        <f>IFERROR(VLOOKUP(Q28,Masterdata!$B:$C,2,0),0)</f>
        <v>0</v>
      </c>
      <c r="AD28">
        <f>IFERROR(VLOOKUP(R28,Masterdata!$B:$C,2,0),0)</f>
        <v>0</v>
      </c>
      <c r="AE28">
        <f>IFERROR(VLOOKUP(S28,Masterdata!$B:$C,2,0),0)</f>
        <v>0</v>
      </c>
      <c r="AF28">
        <f>IFERROR(VLOOKUP(T28,Masterdata!$B:$C,2,0),0)</f>
        <v>0</v>
      </c>
      <c r="AG28">
        <f>IFERROR(VLOOKUP(U28,Masterdata!$B:$C,2,0),0)</f>
        <v>0</v>
      </c>
      <c r="AH28" s="80"/>
      <c r="AI28" s="47"/>
      <c r="AJ28" s="48"/>
      <c r="AK28" s="52">
        <f>AJ28-AI28</f>
        <v>0</v>
      </c>
      <c r="AM28" s="47"/>
      <c r="AN28" s="48"/>
      <c r="AO28" s="52">
        <f>AN28-AM28</f>
        <v>0</v>
      </c>
    </row>
    <row r="29" spans="1:41" outlineLevel="1" x14ac:dyDescent="0.25">
      <c r="A29" t="s">
        <v>102</v>
      </c>
      <c r="B29" s="21" t="s">
        <v>111</v>
      </c>
      <c r="C29" s="12">
        <v>2.8738425925925928E-3</v>
      </c>
      <c r="D29" s="12"/>
      <c r="E29" s="12">
        <v>6.8634259259259256E-4</v>
      </c>
      <c r="G29" s="25">
        <f>W29</f>
        <v>0.86399999999999999</v>
      </c>
      <c r="H29" s="25">
        <f>X29</f>
        <v>1</v>
      </c>
      <c r="I29" s="23"/>
      <c r="J29" s="32">
        <f>IFERROR((500/$C$8*C29+500/$D$8*D29)*G29*H29,"")</f>
        <v>1.2415E-3</v>
      </c>
      <c r="K29" s="33">
        <f>IFERROR(500/$E$8*E29*G29*H29,"")</f>
        <v>1.186E-3</v>
      </c>
      <c r="L29" s="34">
        <f>SUM(J29:K29)</f>
        <v>2.4275E-3</v>
      </c>
      <c r="N29" s="37" t="s">
        <v>112</v>
      </c>
      <c r="O29" s="22"/>
      <c r="P29" s="22"/>
      <c r="Q29" s="22"/>
      <c r="R29" s="22"/>
      <c r="S29" s="22"/>
      <c r="T29" s="22"/>
      <c r="U29" s="76"/>
      <c r="V29" s="35" t="s">
        <v>31</v>
      </c>
      <c r="W29" s="14">
        <f>SUM(Z29:AG29)/Y29</f>
        <v>0.86399999999999999</v>
      </c>
      <c r="X29" s="24">
        <f>VLOOKUP(V29,Masterdata!$E:$F,2,0)</f>
        <v>1</v>
      </c>
      <c r="Y29" s="16">
        <f>COUNTA(N29:U29)</f>
        <v>1</v>
      </c>
      <c r="Z29">
        <f>IFERROR(VLOOKUP(N29,Masterdata!$B:$C,2,0),0)</f>
        <v>0.86399999999999999</v>
      </c>
      <c r="AA29">
        <f>IFERROR(VLOOKUP(O29,Masterdata!$B:$C,2,0),0)</f>
        <v>0</v>
      </c>
      <c r="AB29">
        <f>IFERROR(VLOOKUP(P29,Masterdata!$B:$C,2,0),0)</f>
        <v>0</v>
      </c>
      <c r="AC29">
        <f>IFERROR(VLOOKUP(Q29,Masterdata!$B:$C,2,0),0)</f>
        <v>0</v>
      </c>
      <c r="AD29">
        <f>IFERROR(VLOOKUP(R29,Masterdata!$B:$C,2,0),0)</f>
        <v>0</v>
      </c>
      <c r="AE29">
        <f>IFERROR(VLOOKUP(S29,Masterdata!$B:$C,2,0),0)</f>
        <v>0</v>
      </c>
      <c r="AF29">
        <f>IFERROR(VLOOKUP(T29,Masterdata!$B:$C,2,0),0)</f>
        <v>0</v>
      </c>
      <c r="AG29">
        <f>IFERROR(VLOOKUP(U29,Masterdata!$B:$C,2,0),0)</f>
        <v>0</v>
      </c>
      <c r="AH29" s="80"/>
      <c r="AI29" s="47"/>
      <c r="AJ29" s="48"/>
      <c r="AK29" s="52">
        <f>AJ29-AI29</f>
        <v>0</v>
      </c>
      <c r="AM29" s="47"/>
      <c r="AN29" s="48"/>
      <c r="AO29" s="52">
        <f>AN29-AM29</f>
        <v>0</v>
      </c>
    </row>
    <row r="30" spans="1:41" outlineLevel="1" x14ac:dyDescent="0.25">
      <c r="A30" t="s">
        <v>2</v>
      </c>
      <c r="B30" s="21" t="s">
        <v>132</v>
      </c>
      <c r="C30" s="12">
        <v>3.0324074074074073E-3</v>
      </c>
      <c r="D30" s="12"/>
      <c r="E30" s="12">
        <v>6.8171296296296296E-4</v>
      </c>
      <c r="G30" s="25">
        <f>W30</f>
        <v>0.85</v>
      </c>
      <c r="H30" s="25">
        <f>X30</f>
        <v>1</v>
      </c>
      <c r="I30" s="23"/>
      <c r="J30" s="32">
        <f>IFERROR((500/$C$8*C30+500/$D$8*D30)*G30*H30,"")</f>
        <v>1.288773148148148E-3</v>
      </c>
      <c r="K30" s="33">
        <f>IFERROR(500/$E$8*E30*G30*H30,"")</f>
        <v>1.1589120370370371E-3</v>
      </c>
      <c r="L30" s="34">
        <f>SUM(J30:K30)</f>
        <v>2.4476851851851851E-3</v>
      </c>
      <c r="N30" s="37" t="s">
        <v>90</v>
      </c>
      <c r="O30" s="22"/>
      <c r="P30" s="22"/>
      <c r="Q30" s="22"/>
      <c r="R30" s="22"/>
      <c r="S30" s="22"/>
      <c r="T30" s="22"/>
      <c r="U30" s="76"/>
      <c r="V30" s="35" t="s">
        <v>31</v>
      </c>
      <c r="W30" s="14">
        <f>SUM(Z30:AG30)/Y30</f>
        <v>0.85</v>
      </c>
      <c r="X30" s="24">
        <f>VLOOKUP(V30,Masterdata!$E:$F,2,0)</f>
        <v>1</v>
      </c>
      <c r="Y30" s="16">
        <f>COUNTA(N30:U30)</f>
        <v>1</v>
      </c>
      <c r="Z30">
        <f>IFERROR(VLOOKUP(N30,Masterdata!$B:$C,2,0),0)</f>
        <v>0.85</v>
      </c>
      <c r="AA30">
        <f>IFERROR(VLOOKUP(O30,Masterdata!$B:$C,2,0),0)</f>
        <v>0</v>
      </c>
      <c r="AB30">
        <f>IFERROR(VLOOKUP(P30,Masterdata!$B:$C,2,0),0)</f>
        <v>0</v>
      </c>
      <c r="AC30">
        <f>IFERROR(VLOOKUP(Q30,Masterdata!$B:$C,2,0),0)</f>
        <v>0</v>
      </c>
      <c r="AD30">
        <f>IFERROR(VLOOKUP(R30,Masterdata!$B:$C,2,0),0)</f>
        <v>0</v>
      </c>
      <c r="AE30">
        <f>IFERROR(VLOOKUP(S30,Masterdata!$B:$C,2,0),0)</f>
        <v>0</v>
      </c>
      <c r="AF30">
        <f>IFERROR(VLOOKUP(T30,Masterdata!$B:$C,2,0),0)</f>
        <v>0</v>
      </c>
      <c r="AG30">
        <f>IFERROR(VLOOKUP(U30,Masterdata!$B:$C,2,0),0)</f>
        <v>0</v>
      </c>
      <c r="AH30" s="80"/>
      <c r="AI30" s="47"/>
      <c r="AJ30" s="48"/>
      <c r="AK30" s="52">
        <f>AJ30-AI30</f>
        <v>0</v>
      </c>
      <c r="AM30" s="47"/>
      <c r="AN30" s="48"/>
      <c r="AO30" s="52">
        <f>AN30-AM30</f>
        <v>0</v>
      </c>
    </row>
    <row r="31" spans="1:41" outlineLevel="1" x14ac:dyDescent="0.25">
      <c r="A31" t="s">
        <v>2</v>
      </c>
      <c r="B31" s="21" t="s">
        <v>107</v>
      </c>
      <c r="C31" s="12">
        <v>2.6388888888888885E-3</v>
      </c>
      <c r="D31" s="12"/>
      <c r="E31" s="12">
        <v>6.134259259259259E-4</v>
      </c>
      <c r="G31" s="25">
        <f>W31</f>
        <v>0.96799999999999997</v>
      </c>
      <c r="H31" s="25">
        <f>X31</f>
        <v>1</v>
      </c>
      <c r="I31" s="23"/>
      <c r="J31" s="32">
        <f>IFERROR((500/$C$8*C31+500/$D$8*D31)*G31*H31,"")</f>
        <v>1.2772222222222219E-3</v>
      </c>
      <c r="K31" s="33">
        <f>IFERROR(500/$E$8*E31*G31*H31,"")</f>
        <v>1.1875925925925925E-3</v>
      </c>
      <c r="L31" s="34">
        <f>SUM(J31:K31)</f>
        <v>2.4648148148148146E-3</v>
      </c>
      <c r="N31" s="37" t="s">
        <v>117</v>
      </c>
      <c r="O31" s="22"/>
      <c r="P31" s="22"/>
      <c r="Q31" s="22"/>
      <c r="R31" s="22"/>
      <c r="S31" s="22"/>
      <c r="T31" s="22"/>
      <c r="U31" s="76"/>
      <c r="V31" s="35" t="s">
        <v>31</v>
      </c>
      <c r="W31" s="14">
        <f>SUM(Z31:AG31)/Y31</f>
        <v>0.96799999999999997</v>
      </c>
      <c r="X31" s="24">
        <f>VLOOKUP(V31,Masterdata!$E:$F,2,0)</f>
        <v>1</v>
      </c>
      <c r="Y31" s="16">
        <f>COUNTA(N31:U31)</f>
        <v>1</v>
      </c>
      <c r="Z31">
        <f>IFERROR(VLOOKUP(N31,Masterdata!$B:$C,2,0),0)</f>
        <v>0.96799999999999997</v>
      </c>
      <c r="AA31">
        <f>IFERROR(VLOOKUP(O31,Masterdata!$B:$C,2,0),0)</f>
        <v>0</v>
      </c>
      <c r="AB31">
        <f>IFERROR(VLOOKUP(P31,Masterdata!$B:$C,2,0),0)</f>
        <v>0</v>
      </c>
      <c r="AC31">
        <f>IFERROR(VLOOKUP(Q31,Masterdata!$B:$C,2,0),0)</f>
        <v>0</v>
      </c>
      <c r="AD31">
        <f>IFERROR(VLOOKUP(R31,Masterdata!$B:$C,2,0),0)</f>
        <v>0</v>
      </c>
      <c r="AE31">
        <f>IFERROR(VLOOKUP(S31,Masterdata!$B:$C,2,0),0)</f>
        <v>0</v>
      </c>
      <c r="AF31">
        <f>IFERROR(VLOOKUP(T31,Masterdata!$B:$C,2,0),0)</f>
        <v>0</v>
      </c>
      <c r="AG31">
        <f>IFERROR(VLOOKUP(U31,Masterdata!$B:$C,2,0),0)</f>
        <v>0</v>
      </c>
      <c r="AH31" s="80"/>
      <c r="AI31" s="47"/>
      <c r="AJ31" s="48"/>
      <c r="AK31" s="52">
        <f>AJ31-AI31</f>
        <v>0</v>
      </c>
      <c r="AM31" s="47"/>
      <c r="AN31" s="48"/>
      <c r="AO31" s="52">
        <f>AN31-AM31</f>
        <v>0</v>
      </c>
    </row>
    <row r="32" spans="1:41" outlineLevel="1" x14ac:dyDescent="0.25">
      <c r="A32" t="s">
        <v>2</v>
      </c>
      <c r="B32" s="21" t="s">
        <v>147</v>
      </c>
      <c r="C32" s="12">
        <v>2.8564814814814811E-3</v>
      </c>
      <c r="D32" s="12"/>
      <c r="E32" s="12">
        <v>6.7361111111111126E-4</v>
      </c>
      <c r="G32" s="25">
        <f>W32</f>
        <v>0.89100000000000001</v>
      </c>
      <c r="H32" s="25">
        <f>X32</f>
        <v>1</v>
      </c>
      <c r="I32" s="23"/>
      <c r="J32" s="32">
        <f>IFERROR((500/$C$8*C32+500/$D$8*D32)*G32*H32,"")</f>
        <v>1.2725624999999998E-3</v>
      </c>
      <c r="K32" s="33">
        <f>IFERROR(500/$E$8*E32*G32*H32,"")</f>
        <v>1.2003750000000003E-3</v>
      </c>
      <c r="L32" s="34">
        <f>SUM(J32:K32)</f>
        <v>2.4729375000000003E-3</v>
      </c>
      <c r="N32" s="37" t="s">
        <v>143</v>
      </c>
      <c r="O32" s="22"/>
      <c r="P32" s="22"/>
      <c r="Q32" s="22"/>
      <c r="R32" s="22"/>
      <c r="S32" s="22"/>
      <c r="T32" s="22"/>
      <c r="U32" s="76"/>
      <c r="V32" s="35" t="s">
        <v>31</v>
      </c>
      <c r="W32" s="14">
        <f>SUM(Z32:AG32)/Y32</f>
        <v>0.89100000000000001</v>
      </c>
      <c r="X32" s="24">
        <f>VLOOKUP(V32,Masterdata!$E:$F,2,0)</f>
        <v>1</v>
      </c>
      <c r="Y32" s="16">
        <f>COUNTA(N32:U32)</f>
        <v>1</v>
      </c>
      <c r="Z32">
        <f>IFERROR(VLOOKUP(N32,Masterdata!$B:$C,2,0),0)</f>
        <v>0.89100000000000001</v>
      </c>
      <c r="AA32">
        <f>IFERROR(VLOOKUP(O32,Masterdata!$B:$C,2,0),0)</f>
        <v>0</v>
      </c>
      <c r="AB32">
        <f>IFERROR(VLOOKUP(P32,Masterdata!$B:$C,2,0),0)</f>
        <v>0</v>
      </c>
      <c r="AC32">
        <f>IFERROR(VLOOKUP(Q32,Masterdata!$B:$C,2,0),0)</f>
        <v>0</v>
      </c>
      <c r="AD32">
        <f>IFERROR(VLOOKUP(R32,Masterdata!$B:$C,2,0),0)</f>
        <v>0</v>
      </c>
      <c r="AE32">
        <f>IFERROR(VLOOKUP(S32,Masterdata!$B:$C,2,0),0)</f>
        <v>0</v>
      </c>
      <c r="AF32">
        <f>IFERROR(VLOOKUP(T32,Masterdata!$B:$C,2,0),0)</f>
        <v>0</v>
      </c>
      <c r="AG32">
        <f>IFERROR(VLOOKUP(U32,Masterdata!$B:$C,2,0),0)</f>
        <v>0</v>
      </c>
      <c r="AH32" s="80"/>
      <c r="AI32" s="47"/>
      <c r="AJ32" s="48"/>
      <c r="AK32" s="52">
        <f>AJ32-AI32</f>
        <v>0</v>
      </c>
      <c r="AM32" s="47"/>
      <c r="AN32" s="48"/>
      <c r="AO32" s="52">
        <f>AN32-AM32</f>
        <v>0</v>
      </c>
    </row>
    <row r="33" spans="1:41" outlineLevel="1" x14ac:dyDescent="0.25">
      <c r="A33" t="s">
        <v>2</v>
      </c>
      <c r="B33" s="21" t="s">
        <v>128</v>
      </c>
      <c r="C33" s="12">
        <v>3.2650462962962958E-3</v>
      </c>
      <c r="D33" s="12"/>
      <c r="E33" s="12">
        <v>7.6157407407407413E-4</v>
      </c>
      <c r="G33" s="25">
        <f>W33</f>
        <v>0.79</v>
      </c>
      <c r="H33" s="25">
        <f>X33</f>
        <v>1</v>
      </c>
      <c r="I33" s="23"/>
      <c r="J33" s="32">
        <f>IFERROR((500/$C$8*C33+500/$D$8*D33)*G33*H33,"")</f>
        <v>1.2896932870370369E-3</v>
      </c>
      <c r="K33" s="33">
        <f>IFERROR(500/$E$8*E33*G33*H33,"")</f>
        <v>1.2032870370370372E-3</v>
      </c>
      <c r="L33" s="34">
        <f>SUM(J33:K33)</f>
        <v>2.4929803240740741E-3</v>
      </c>
      <c r="N33" s="37" t="s">
        <v>115</v>
      </c>
      <c r="O33" s="22"/>
      <c r="P33" s="22"/>
      <c r="Q33" s="22"/>
      <c r="R33" s="22"/>
      <c r="S33" s="22"/>
      <c r="T33" s="22"/>
      <c r="U33" s="76"/>
      <c r="V33" s="35" t="s">
        <v>31</v>
      </c>
      <c r="W33" s="14">
        <f>SUM(Z33:AG33)/Y33</f>
        <v>0.79</v>
      </c>
      <c r="X33" s="24">
        <f>VLOOKUP(V33,Masterdata!$E:$F,2,0)</f>
        <v>1</v>
      </c>
      <c r="Y33" s="16">
        <f>COUNTA(N33:U33)</f>
        <v>1</v>
      </c>
      <c r="Z33">
        <f>IFERROR(VLOOKUP(N33,Masterdata!$B:$C,2,0),0)</f>
        <v>0.79</v>
      </c>
      <c r="AA33">
        <f>IFERROR(VLOOKUP(O33,Masterdata!$B:$C,2,0),0)</f>
        <v>0</v>
      </c>
      <c r="AB33">
        <f>IFERROR(VLOOKUP(P33,Masterdata!$B:$C,2,0),0)</f>
        <v>0</v>
      </c>
      <c r="AC33">
        <f>IFERROR(VLOOKUP(Q33,Masterdata!$B:$C,2,0),0)</f>
        <v>0</v>
      </c>
      <c r="AD33">
        <f>IFERROR(VLOOKUP(R33,Masterdata!$B:$C,2,0),0)</f>
        <v>0</v>
      </c>
      <c r="AE33">
        <f>IFERROR(VLOOKUP(S33,Masterdata!$B:$C,2,0),0)</f>
        <v>0</v>
      </c>
      <c r="AF33">
        <f>IFERROR(VLOOKUP(T33,Masterdata!$B:$C,2,0),0)</f>
        <v>0</v>
      </c>
      <c r="AG33">
        <f>IFERROR(VLOOKUP(U33,Masterdata!$B:$C,2,0),0)</f>
        <v>0</v>
      </c>
      <c r="AH33" s="80"/>
      <c r="AI33" s="47"/>
      <c r="AJ33" s="48"/>
      <c r="AK33" s="52">
        <f>AJ33-AI33</f>
        <v>0</v>
      </c>
      <c r="AM33" s="47"/>
      <c r="AN33" s="48"/>
      <c r="AO33" s="52">
        <f>AN33-AM33</f>
        <v>0</v>
      </c>
    </row>
    <row r="34" spans="1:41" outlineLevel="1" x14ac:dyDescent="0.25">
      <c r="A34" t="s">
        <v>93</v>
      </c>
      <c r="B34" s="21" t="s">
        <v>95</v>
      </c>
      <c r="C34" s="12">
        <v>3.0775462962962965E-3</v>
      </c>
      <c r="D34" s="12"/>
      <c r="E34" s="12">
        <v>7.1990740740740739E-4</v>
      </c>
      <c r="G34" s="25">
        <f>W34</f>
        <v>0.84</v>
      </c>
      <c r="H34" s="25">
        <f>X34</f>
        <v>1</v>
      </c>
      <c r="I34" s="23"/>
      <c r="J34" s="32">
        <f>IFERROR((500/$C$8*C34+500/$D$8*D34)*G34*H34,"")</f>
        <v>1.2925694444444445E-3</v>
      </c>
      <c r="K34" s="33">
        <f>IFERROR(500/$E$8*E34*G34*H34,"")</f>
        <v>1.2094444444444444E-3</v>
      </c>
      <c r="L34" s="34">
        <f>SUM(J34:K34)</f>
        <v>2.5020138888888887E-3</v>
      </c>
      <c r="N34" s="37" t="s">
        <v>139</v>
      </c>
      <c r="O34" s="22"/>
      <c r="P34" s="22"/>
      <c r="Q34" s="22"/>
      <c r="R34" s="22"/>
      <c r="S34" s="22"/>
      <c r="T34" s="22"/>
      <c r="U34" s="76"/>
      <c r="V34" s="35" t="s">
        <v>31</v>
      </c>
      <c r="W34" s="14">
        <f>SUM(Z34:AG34)/Y34</f>
        <v>0.84</v>
      </c>
      <c r="X34" s="24">
        <f>VLOOKUP(V34,Masterdata!$E:$F,2,0)</f>
        <v>1</v>
      </c>
      <c r="Y34" s="16">
        <f>COUNTA(N34:U34)</f>
        <v>1</v>
      </c>
      <c r="Z34">
        <f>IFERROR(VLOOKUP(N34,Masterdata!$B:$C,2,0),0)</f>
        <v>0.84</v>
      </c>
      <c r="AA34">
        <f>IFERROR(VLOOKUP(O34,Masterdata!$B:$C,2,0),0)</f>
        <v>0</v>
      </c>
      <c r="AB34">
        <f>IFERROR(VLOOKUP(P34,Masterdata!$B:$C,2,0),0)</f>
        <v>0</v>
      </c>
      <c r="AC34">
        <f>IFERROR(VLOOKUP(Q34,Masterdata!$B:$C,2,0),0)</f>
        <v>0</v>
      </c>
      <c r="AD34">
        <f>IFERROR(VLOOKUP(R34,Masterdata!$B:$C,2,0),0)</f>
        <v>0</v>
      </c>
      <c r="AE34">
        <f>IFERROR(VLOOKUP(S34,Masterdata!$B:$C,2,0),0)</f>
        <v>0</v>
      </c>
      <c r="AF34">
        <f>IFERROR(VLOOKUP(T34,Masterdata!$B:$C,2,0),0)</f>
        <v>0</v>
      </c>
      <c r="AG34">
        <f>IFERROR(VLOOKUP(U34,Masterdata!$B:$C,2,0),0)</f>
        <v>0</v>
      </c>
      <c r="AH34" s="80"/>
      <c r="AI34" s="47"/>
      <c r="AJ34" s="48"/>
      <c r="AK34" s="52">
        <f>AJ34-AI34</f>
        <v>0</v>
      </c>
      <c r="AM34" s="47"/>
      <c r="AN34" s="48"/>
      <c r="AO34" s="52">
        <f>AN34-AM34</f>
        <v>0</v>
      </c>
    </row>
    <row r="35" spans="1:41" outlineLevel="1" x14ac:dyDescent="0.25">
      <c r="A35" t="s">
        <v>2</v>
      </c>
      <c r="B35" s="21" t="s">
        <v>134</v>
      </c>
      <c r="C35" s="12">
        <v>2.9837962962962965E-3</v>
      </c>
      <c r="D35" s="12"/>
      <c r="E35" s="12">
        <v>7.0138888888888887E-4</v>
      </c>
      <c r="G35" s="25">
        <f>W35</f>
        <v>0.871</v>
      </c>
      <c r="H35" s="25">
        <f>X35</f>
        <v>1</v>
      </c>
      <c r="I35" s="23"/>
      <c r="J35" s="32">
        <f>IFERROR((500/$C$8*C35+500/$D$8*D35)*G35*H35,"")</f>
        <v>1.2994432870370371E-3</v>
      </c>
      <c r="K35" s="33">
        <f>IFERROR(500/$E$8*E35*G35*H35,"")</f>
        <v>1.2218194444444444E-3</v>
      </c>
      <c r="L35" s="34">
        <f>SUM(J35:K35)</f>
        <v>2.5212627314814815E-3</v>
      </c>
      <c r="N35" s="37" t="s">
        <v>91</v>
      </c>
      <c r="O35" s="22"/>
      <c r="P35" s="22"/>
      <c r="Q35" s="22"/>
      <c r="R35" s="22"/>
      <c r="S35" s="22"/>
      <c r="T35" s="22"/>
      <c r="U35" s="76"/>
      <c r="V35" s="35" t="s">
        <v>31</v>
      </c>
      <c r="W35" s="14">
        <f>SUM(Z35:AG35)/Y35</f>
        <v>0.871</v>
      </c>
      <c r="X35" s="24">
        <f>VLOOKUP(V35,Masterdata!$E:$F,2,0)</f>
        <v>1</v>
      </c>
      <c r="Y35" s="16">
        <f>COUNTA(N35:U35)</f>
        <v>1</v>
      </c>
      <c r="Z35">
        <f>IFERROR(VLOOKUP(N35,Masterdata!$B:$C,2,0),0)</f>
        <v>0.871</v>
      </c>
      <c r="AA35">
        <f>IFERROR(VLOOKUP(O35,Masterdata!$B:$C,2,0),0)</f>
        <v>0</v>
      </c>
      <c r="AB35">
        <f>IFERROR(VLOOKUP(P35,Masterdata!$B:$C,2,0),0)</f>
        <v>0</v>
      </c>
      <c r="AC35">
        <f>IFERROR(VLOOKUP(Q35,Masterdata!$B:$C,2,0),0)</f>
        <v>0</v>
      </c>
      <c r="AD35">
        <f>IFERROR(VLOOKUP(R35,Masterdata!$B:$C,2,0),0)</f>
        <v>0</v>
      </c>
      <c r="AE35">
        <f>IFERROR(VLOOKUP(S35,Masterdata!$B:$C,2,0),0)</f>
        <v>0</v>
      </c>
      <c r="AF35">
        <f>IFERROR(VLOOKUP(T35,Masterdata!$B:$C,2,0),0)</f>
        <v>0</v>
      </c>
      <c r="AG35">
        <f>IFERROR(VLOOKUP(U35,Masterdata!$B:$C,2,0),0)</f>
        <v>0</v>
      </c>
      <c r="AH35" s="80"/>
      <c r="AI35" s="47"/>
      <c r="AJ35" s="48"/>
      <c r="AK35" s="52">
        <f>AJ35-AI35</f>
        <v>0</v>
      </c>
      <c r="AM35" s="47"/>
      <c r="AN35" s="48"/>
      <c r="AO35" s="52">
        <f>AN35-AM35</f>
        <v>0</v>
      </c>
    </row>
    <row r="36" spans="1:41" outlineLevel="1" x14ac:dyDescent="0.25">
      <c r="A36" t="s">
        <v>96</v>
      </c>
      <c r="B36" s="21" t="s">
        <v>123</v>
      </c>
      <c r="C36" s="12">
        <v>3.3020833333333335E-3</v>
      </c>
      <c r="D36" s="12"/>
      <c r="E36" s="12">
        <v>7.326388888888889E-4</v>
      </c>
      <c r="G36" s="25">
        <f>W36</f>
        <v>0.81</v>
      </c>
      <c r="H36" s="25">
        <f>X36</f>
        <v>1</v>
      </c>
      <c r="I36" s="23"/>
      <c r="J36" s="32">
        <f>IFERROR((500/$C$8*C36+500/$D$8*D36)*G36*H36,"")</f>
        <v>1.3373437500000002E-3</v>
      </c>
      <c r="K36" s="33">
        <f>IFERROR(500/$E$8*E36*G36*H36,"")</f>
        <v>1.186875E-3</v>
      </c>
      <c r="L36" s="34">
        <f>SUM(J36:K36)</f>
        <v>2.5242187500000004E-3</v>
      </c>
      <c r="N36" s="37" t="s">
        <v>120</v>
      </c>
      <c r="O36" s="22"/>
      <c r="P36" s="22"/>
      <c r="Q36" s="22"/>
      <c r="R36" s="22"/>
      <c r="S36" s="22"/>
      <c r="T36" s="22"/>
      <c r="U36" s="76"/>
      <c r="V36" s="35" t="s">
        <v>31</v>
      </c>
      <c r="W36" s="14">
        <f>SUM(Z36:AG36)/Y36</f>
        <v>0.81</v>
      </c>
      <c r="X36" s="24">
        <f>VLOOKUP(V36,Masterdata!$E:$F,2,0)</f>
        <v>1</v>
      </c>
      <c r="Y36" s="16">
        <f>COUNTA(N36:U36)</f>
        <v>1</v>
      </c>
      <c r="Z36">
        <f>IFERROR(VLOOKUP(N36,Masterdata!$B:$C,2,0),0)</f>
        <v>0.81</v>
      </c>
      <c r="AA36">
        <f>IFERROR(VLOOKUP(O36,Masterdata!$B:$C,2,0),0)</f>
        <v>0</v>
      </c>
      <c r="AB36">
        <f>IFERROR(VLOOKUP(P36,Masterdata!$B:$C,2,0),0)</f>
        <v>0</v>
      </c>
      <c r="AC36">
        <f>IFERROR(VLOOKUP(Q36,Masterdata!$B:$C,2,0),0)</f>
        <v>0</v>
      </c>
      <c r="AD36">
        <f>IFERROR(VLOOKUP(R36,Masterdata!$B:$C,2,0),0)</f>
        <v>0</v>
      </c>
      <c r="AE36">
        <f>IFERROR(VLOOKUP(S36,Masterdata!$B:$C,2,0),0)</f>
        <v>0</v>
      </c>
      <c r="AF36">
        <f>IFERROR(VLOOKUP(T36,Masterdata!$B:$C,2,0),0)</f>
        <v>0</v>
      </c>
      <c r="AG36">
        <f>IFERROR(VLOOKUP(U36,Masterdata!$B:$C,2,0),0)</f>
        <v>0</v>
      </c>
      <c r="AH36" s="80"/>
      <c r="AI36" s="47"/>
      <c r="AJ36" s="48"/>
      <c r="AK36" s="52">
        <f>AJ36-AI36</f>
        <v>0</v>
      </c>
      <c r="AM36" s="47"/>
      <c r="AN36" s="48"/>
      <c r="AO36" s="52">
        <f>AN36-AM36</f>
        <v>0</v>
      </c>
    </row>
    <row r="37" spans="1:41" outlineLevel="1" x14ac:dyDescent="0.25">
      <c r="A37" t="s">
        <v>93</v>
      </c>
      <c r="B37" s="21" t="s">
        <v>94</v>
      </c>
      <c r="C37" s="12">
        <v>3.1631944444444442E-3</v>
      </c>
      <c r="D37" s="12"/>
      <c r="E37" s="12">
        <v>7.175925925925927E-4</v>
      </c>
      <c r="G37" s="25">
        <f>W37</f>
        <v>0.84</v>
      </c>
      <c r="H37" s="25">
        <f>X37</f>
        <v>1</v>
      </c>
      <c r="I37" s="23"/>
      <c r="J37" s="32">
        <f>IFERROR((500/$C$8*C37+500/$D$8*D37)*G37*H37,"")</f>
        <v>1.3285416666666665E-3</v>
      </c>
      <c r="K37" s="33">
        <f>IFERROR(500/$E$8*E37*G37*H37,"")</f>
        <v>1.2055555555555556E-3</v>
      </c>
      <c r="L37" s="34">
        <f>SUM(J37:K37)</f>
        <v>2.5340972222222223E-3</v>
      </c>
      <c r="N37" s="37" t="s">
        <v>139</v>
      </c>
      <c r="O37" s="22"/>
      <c r="P37" s="22"/>
      <c r="Q37" s="22"/>
      <c r="R37" s="22"/>
      <c r="S37" s="22"/>
      <c r="T37" s="22"/>
      <c r="U37" s="76"/>
      <c r="V37" s="35" t="s">
        <v>31</v>
      </c>
      <c r="W37" s="14">
        <f>SUM(Z37:AG37)/Y37</f>
        <v>0.84</v>
      </c>
      <c r="X37" s="24">
        <f>VLOOKUP(V37,Masterdata!$E:$F,2,0)</f>
        <v>1</v>
      </c>
      <c r="Y37" s="16">
        <f>COUNTA(N37:U37)</f>
        <v>1</v>
      </c>
      <c r="Z37">
        <f>IFERROR(VLOOKUP(N37,Masterdata!$B:$C,2,0),0)</f>
        <v>0.84</v>
      </c>
      <c r="AA37">
        <f>IFERROR(VLOOKUP(O37,Masterdata!$B:$C,2,0),0)</f>
        <v>0</v>
      </c>
      <c r="AB37">
        <f>IFERROR(VLOOKUP(P37,Masterdata!$B:$C,2,0),0)</f>
        <v>0</v>
      </c>
      <c r="AC37">
        <f>IFERROR(VLOOKUP(Q37,Masterdata!$B:$C,2,0),0)</f>
        <v>0</v>
      </c>
      <c r="AD37">
        <f>IFERROR(VLOOKUP(R37,Masterdata!$B:$C,2,0),0)</f>
        <v>0</v>
      </c>
      <c r="AE37">
        <f>IFERROR(VLOOKUP(S37,Masterdata!$B:$C,2,0),0)</f>
        <v>0</v>
      </c>
      <c r="AF37">
        <f>IFERROR(VLOOKUP(T37,Masterdata!$B:$C,2,0),0)</f>
        <v>0</v>
      </c>
      <c r="AG37">
        <f>IFERROR(VLOOKUP(U37,Masterdata!$B:$C,2,0),0)</f>
        <v>0</v>
      </c>
      <c r="AH37" s="80"/>
      <c r="AI37" s="47"/>
      <c r="AJ37" s="48"/>
      <c r="AK37" s="52">
        <f>AJ37-AI37</f>
        <v>0</v>
      </c>
      <c r="AM37" s="47"/>
      <c r="AN37" s="48"/>
      <c r="AO37" s="52">
        <f>AN37-AM37</f>
        <v>0</v>
      </c>
    </row>
    <row r="38" spans="1:41" x14ac:dyDescent="0.25">
      <c r="A38" t="s">
        <v>2</v>
      </c>
      <c r="B38" s="21" t="s">
        <v>129</v>
      </c>
      <c r="C38" s="12">
        <v>3.0682870370370365E-3</v>
      </c>
      <c r="D38" s="12"/>
      <c r="E38" s="12">
        <v>7.9745370370370376E-4</v>
      </c>
      <c r="G38" s="25">
        <f>W38</f>
        <v>0.81</v>
      </c>
      <c r="H38" s="25">
        <f>X38</f>
        <v>1</v>
      </c>
      <c r="I38" s="23"/>
      <c r="J38" s="32">
        <f>IFERROR((500/$C$8*C38+500/$D$8*D38)*G38*H38,"")</f>
        <v>1.2426562499999998E-3</v>
      </c>
      <c r="K38" s="33">
        <f>IFERROR(500/$E$8*E38*G38*H38,"")</f>
        <v>1.2918750000000003E-3</v>
      </c>
      <c r="L38" s="34">
        <f>SUM(J38:K38)</f>
        <v>2.5345312500000003E-3</v>
      </c>
      <c r="N38" s="37" t="s">
        <v>120</v>
      </c>
      <c r="O38" s="22"/>
      <c r="P38" s="22"/>
      <c r="Q38" s="22"/>
      <c r="R38" s="22"/>
      <c r="S38" s="22"/>
      <c r="T38" s="22"/>
      <c r="U38" s="76"/>
      <c r="V38" s="35" t="s">
        <v>31</v>
      </c>
      <c r="W38" s="14">
        <f>SUM(Z38:AG38)/Y38</f>
        <v>0.81</v>
      </c>
      <c r="X38" s="24">
        <f>VLOOKUP(V38,Masterdata!$E:$F,2,0)</f>
        <v>1</v>
      </c>
      <c r="Y38" s="16">
        <f>COUNTA(N38:U38)</f>
        <v>1</v>
      </c>
      <c r="Z38">
        <f>IFERROR(VLOOKUP(N38,Masterdata!$B:$C,2,0),0)</f>
        <v>0.81</v>
      </c>
      <c r="AA38">
        <f>IFERROR(VLOOKUP(O38,Masterdata!$B:$C,2,0),0)</f>
        <v>0</v>
      </c>
      <c r="AB38">
        <f>IFERROR(VLOOKUP(P38,Masterdata!$B:$C,2,0),0)</f>
        <v>0</v>
      </c>
      <c r="AC38">
        <f>IFERROR(VLOOKUP(Q38,Masterdata!$B:$C,2,0),0)</f>
        <v>0</v>
      </c>
      <c r="AD38">
        <f>IFERROR(VLOOKUP(R38,Masterdata!$B:$C,2,0),0)</f>
        <v>0</v>
      </c>
      <c r="AE38">
        <f>IFERROR(VLOOKUP(S38,Masterdata!$B:$C,2,0),0)</f>
        <v>0</v>
      </c>
      <c r="AF38">
        <f>IFERROR(VLOOKUP(T38,Masterdata!$B:$C,2,0),0)</f>
        <v>0</v>
      </c>
      <c r="AG38">
        <f>IFERROR(VLOOKUP(U38,Masterdata!$B:$C,2,0),0)</f>
        <v>0</v>
      </c>
      <c r="AH38" s="80"/>
      <c r="AI38" s="47"/>
      <c r="AJ38" s="48"/>
      <c r="AK38" s="52">
        <f>AJ38-AI38</f>
        <v>0</v>
      </c>
      <c r="AM38" s="47"/>
      <c r="AN38" s="48"/>
      <c r="AO38" s="52">
        <f>AN38-AM38</f>
        <v>0</v>
      </c>
    </row>
    <row r="39" spans="1:41" x14ac:dyDescent="0.25">
      <c r="A39" t="s">
        <v>102</v>
      </c>
      <c r="B39" s="21" t="s">
        <v>141</v>
      </c>
      <c r="C39" s="12">
        <v>3.2303240740740743E-3</v>
      </c>
      <c r="D39" s="12"/>
      <c r="E39" s="12">
        <v>7.2685185185185179E-4</v>
      </c>
      <c r="G39" s="25">
        <f>W39</f>
        <v>0.83</v>
      </c>
      <c r="H39" s="25">
        <f>X39</f>
        <v>1</v>
      </c>
      <c r="I39" s="23"/>
      <c r="J39" s="32">
        <f>IFERROR((500/$C$8*C39+500/$D$8*D39)*G39*H39,"")</f>
        <v>1.3405844907407407E-3</v>
      </c>
      <c r="K39" s="33">
        <f>IFERROR(500/$E$8*E39*G39*H39,"")</f>
        <v>1.2065740740740739E-3</v>
      </c>
      <c r="L39" s="34">
        <f>SUM(J39:K39)</f>
        <v>2.5471585648148146E-3</v>
      </c>
      <c r="N39" s="37" t="s">
        <v>89</v>
      </c>
      <c r="O39" s="22"/>
      <c r="P39" s="22"/>
      <c r="Q39" s="22"/>
      <c r="R39" s="22"/>
      <c r="S39" s="22"/>
      <c r="T39" s="22"/>
      <c r="U39" s="76"/>
      <c r="V39" s="35" t="s">
        <v>31</v>
      </c>
      <c r="W39" s="14">
        <f>SUM(Z39:AG39)/Y39</f>
        <v>0.83</v>
      </c>
      <c r="X39" s="24">
        <f>VLOOKUP(V39,Masterdata!$E:$F,2,0)</f>
        <v>1</v>
      </c>
      <c r="Y39" s="16">
        <f>COUNTA(N39:U39)</f>
        <v>1</v>
      </c>
      <c r="Z39">
        <f>IFERROR(VLOOKUP(N39,Masterdata!$B:$C,2,0),0)</f>
        <v>0.83</v>
      </c>
      <c r="AA39">
        <f>IFERROR(VLOOKUP(O39,Masterdata!$B:$C,2,0),0)</f>
        <v>0</v>
      </c>
      <c r="AB39">
        <f>IFERROR(VLOOKUP(P39,Masterdata!$B:$C,2,0),0)</f>
        <v>0</v>
      </c>
      <c r="AC39">
        <f>IFERROR(VLOOKUP(Q39,Masterdata!$B:$C,2,0),0)</f>
        <v>0</v>
      </c>
      <c r="AD39">
        <f>IFERROR(VLOOKUP(R39,Masterdata!$B:$C,2,0),0)</f>
        <v>0</v>
      </c>
      <c r="AE39">
        <f>IFERROR(VLOOKUP(S39,Masterdata!$B:$C,2,0),0)</f>
        <v>0</v>
      </c>
      <c r="AF39">
        <f>IFERROR(VLOOKUP(T39,Masterdata!$B:$C,2,0),0)</f>
        <v>0</v>
      </c>
      <c r="AG39">
        <f>IFERROR(VLOOKUP(U39,Masterdata!$B:$C,2,0),0)</f>
        <v>0</v>
      </c>
      <c r="AH39" s="80"/>
      <c r="AI39" s="47"/>
      <c r="AJ39" s="48"/>
      <c r="AK39" s="52">
        <f>AJ39-AI39</f>
        <v>0</v>
      </c>
      <c r="AM39" s="47"/>
      <c r="AN39" s="48"/>
      <c r="AO39" s="52">
        <f>AN39-AM39</f>
        <v>0</v>
      </c>
    </row>
    <row r="40" spans="1:41" x14ac:dyDescent="0.25">
      <c r="A40" t="s">
        <v>2</v>
      </c>
      <c r="B40" s="21" t="s">
        <v>105</v>
      </c>
      <c r="C40" s="12">
        <v>2.9050925925925928E-3</v>
      </c>
      <c r="D40" s="12"/>
      <c r="E40" s="12">
        <v>6.7476851851851845E-4</v>
      </c>
      <c r="G40" s="25">
        <f>W40</f>
        <v>0.91800000000000004</v>
      </c>
      <c r="H40" s="25">
        <f>X40</f>
        <v>1</v>
      </c>
      <c r="I40" s="23"/>
      <c r="J40" s="32">
        <f>IFERROR((500/$C$8*C40+500/$D$8*D40)*G40*H40,"")</f>
        <v>1.3334375000000002E-3</v>
      </c>
      <c r="K40" s="33">
        <f>IFERROR(500/$E$8*E40*G40*H40,"")</f>
        <v>1.238875E-3</v>
      </c>
      <c r="L40" s="34">
        <f>SUM(J40:K40)</f>
        <v>2.5723124999999999E-3</v>
      </c>
      <c r="N40" s="37" t="s">
        <v>109</v>
      </c>
      <c r="O40" s="22"/>
      <c r="P40" s="22"/>
      <c r="Q40" s="22"/>
      <c r="R40" s="22"/>
      <c r="S40" s="22"/>
      <c r="T40" s="22"/>
      <c r="U40" s="76"/>
      <c r="V40" s="35" t="s">
        <v>31</v>
      </c>
      <c r="W40" s="14">
        <f>SUM(Z40:AG40)/Y40</f>
        <v>0.91800000000000004</v>
      </c>
      <c r="X40" s="24">
        <f>VLOOKUP(V40,Masterdata!$E:$F,2,0)</f>
        <v>1</v>
      </c>
      <c r="Y40" s="16">
        <f>COUNTA(N40:U40)</f>
        <v>1</v>
      </c>
      <c r="Z40">
        <f>IFERROR(VLOOKUP(N40,Masterdata!$B:$C,2,0),0)</f>
        <v>0.91800000000000004</v>
      </c>
      <c r="AA40">
        <f>IFERROR(VLOOKUP(O40,Masterdata!$B:$C,2,0),0)</f>
        <v>0</v>
      </c>
      <c r="AB40">
        <f>IFERROR(VLOOKUP(P40,Masterdata!$B:$C,2,0),0)</f>
        <v>0</v>
      </c>
      <c r="AC40">
        <f>IFERROR(VLOOKUP(Q40,Masterdata!$B:$C,2,0),0)</f>
        <v>0</v>
      </c>
      <c r="AD40">
        <f>IFERROR(VLOOKUP(R40,Masterdata!$B:$C,2,0),0)</f>
        <v>0</v>
      </c>
      <c r="AE40">
        <f>IFERROR(VLOOKUP(S40,Masterdata!$B:$C,2,0),0)</f>
        <v>0</v>
      </c>
      <c r="AF40">
        <f>IFERROR(VLOOKUP(T40,Masterdata!$B:$C,2,0),0)</f>
        <v>0</v>
      </c>
      <c r="AG40">
        <f>IFERROR(VLOOKUP(U40,Masterdata!$B:$C,2,0),0)</f>
        <v>0</v>
      </c>
      <c r="AH40" s="80"/>
      <c r="AI40" s="47"/>
      <c r="AJ40" s="48"/>
      <c r="AK40" s="52">
        <f>AJ40-AI40</f>
        <v>0</v>
      </c>
      <c r="AM40" s="47"/>
      <c r="AN40" s="48"/>
      <c r="AO40" s="52">
        <f>AN40-AM40</f>
        <v>0</v>
      </c>
    </row>
    <row r="41" spans="1:41" x14ac:dyDescent="0.25">
      <c r="A41" t="s">
        <v>101</v>
      </c>
      <c r="B41" s="21" t="s">
        <v>100</v>
      </c>
      <c r="C41" s="12">
        <v>3.7627314814814815E-3</v>
      </c>
      <c r="D41" s="12"/>
      <c r="E41" s="12">
        <v>8.4027777777777779E-4</v>
      </c>
      <c r="G41" s="25">
        <f>W41</f>
        <v>0.73</v>
      </c>
      <c r="H41" s="25">
        <f>X41</f>
        <v>1</v>
      </c>
      <c r="I41" s="23"/>
      <c r="J41" s="32">
        <f>IFERROR((500/$C$8*C41+500/$D$8*D41)*G41*H41,"")</f>
        <v>1.3733969907407408E-3</v>
      </c>
      <c r="K41" s="33">
        <f>IFERROR(500/$E$8*E41*G41*H41,"")</f>
        <v>1.2268055555555556E-3</v>
      </c>
      <c r="L41" s="34">
        <f>SUM(J41:K41)</f>
        <v>2.6002025462962966E-3</v>
      </c>
      <c r="N41" s="37" t="s">
        <v>138</v>
      </c>
      <c r="O41" s="22"/>
      <c r="P41" s="22"/>
      <c r="Q41" s="22"/>
      <c r="R41" s="22"/>
      <c r="S41" s="22"/>
      <c r="T41" s="22"/>
      <c r="U41" s="76"/>
      <c r="V41" s="35" t="s">
        <v>31</v>
      </c>
      <c r="W41" s="14">
        <f>SUM(Z41:AG41)/Y41</f>
        <v>0.73</v>
      </c>
      <c r="X41" s="24">
        <f>VLOOKUP(V41,Masterdata!$E:$F,2,0)</f>
        <v>1</v>
      </c>
      <c r="Y41" s="16">
        <f>COUNTA(N41:U41)</f>
        <v>1</v>
      </c>
      <c r="Z41">
        <f>IFERROR(VLOOKUP(N41,Masterdata!$B:$C,2,0),0)</f>
        <v>0.73</v>
      </c>
      <c r="AA41">
        <f>IFERROR(VLOOKUP(O41,Masterdata!$B:$C,2,0),0)</f>
        <v>0</v>
      </c>
      <c r="AB41">
        <f>IFERROR(VLOOKUP(P41,Masterdata!$B:$C,2,0),0)</f>
        <v>0</v>
      </c>
      <c r="AC41">
        <f>IFERROR(VLOOKUP(Q41,Masterdata!$B:$C,2,0),0)</f>
        <v>0</v>
      </c>
      <c r="AD41">
        <f>IFERROR(VLOOKUP(R41,Masterdata!$B:$C,2,0),0)</f>
        <v>0</v>
      </c>
      <c r="AE41">
        <f>IFERROR(VLOOKUP(S41,Masterdata!$B:$C,2,0),0)</f>
        <v>0</v>
      </c>
      <c r="AF41">
        <f>IFERROR(VLOOKUP(T41,Masterdata!$B:$C,2,0),0)</f>
        <v>0</v>
      </c>
      <c r="AG41">
        <f>IFERROR(VLOOKUP(U41,Masterdata!$B:$C,2,0),0)</f>
        <v>0</v>
      </c>
      <c r="AH41" s="80"/>
      <c r="AI41" s="47"/>
      <c r="AJ41" s="48"/>
      <c r="AK41" s="52">
        <f>AJ41-AI41</f>
        <v>0</v>
      </c>
      <c r="AM41" s="47"/>
      <c r="AN41" s="48"/>
      <c r="AO41" s="52">
        <f>AN41-AM41</f>
        <v>0</v>
      </c>
    </row>
    <row r="42" spans="1:41" x14ac:dyDescent="0.25">
      <c r="A42" t="s">
        <v>2</v>
      </c>
      <c r="B42" s="21" t="s">
        <v>146</v>
      </c>
      <c r="C42" s="12">
        <v>2.9537037037037032E-3</v>
      </c>
      <c r="D42" s="12"/>
      <c r="E42" s="12">
        <v>6.8981481481481487E-4</v>
      </c>
      <c r="G42" s="25">
        <f>W42</f>
        <v>0.91800000000000004</v>
      </c>
      <c r="H42" s="25">
        <f>X42</f>
        <v>1</v>
      </c>
      <c r="I42" s="23"/>
      <c r="J42" s="32">
        <f>IFERROR((500/$C$8*C42+500/$D$8*D42)*G42*H42,"")</f>
        <v>1.3557499999999998E-3</v>
      </c>
      <c r="K42" s="33">
        <f>IFERROR(500/$E$8*E42*G42*H42,"")</f>
        <v>1.2665E-3</v>
      </c>
      <c r="L42" s="34">
        <f>SUM(J42:K42)</f>
        <v>2.6222499999999996E-3</v>
      </c>
      <c r="N42" s="37" t="s">
        <v>109</v>
      </c>
      <c r="O42" s="22"/>
      <c r="P42" s="22"/>
      <c r="Q42" s="22"/>
      <c r="R42" s="22"/>
      <c r="S42" s="22"/>
      <c r="T42" s="22"/>
      <c r="U42" s="76"/>
      <c r="V42" s="35" t="s">
        <v>31</v>
      </c>
      <c r="W42" s="14">
        <f>SUM(Z42:AG42)/Y42</f>
        <v>0.91800000000000004</v>
      </c>
      <c r="X42" s="24">
        <f>VLOOKUP(V42,Masterdata!$E:$F,2,0)</f>
        <v>1</v>
      </c>
      <c r="Y42" s="16">
        <f>COUNTA(N42:U42)</f>
        <v>1</v>
      </c>
      <c r="Z42">
        <f>IFERROR(VLOOKUP(N42,Masterdata!$B:$C,2,0),0)</f>
        <v>0.91800000000000004</v>
      </c>
      <c r="AA42">
        <f>IFERROR(VLOOKUP(O42,Masterdata!$B:$C,2,0),0)</f>
        <v>0</v>
      </c>
      <c r="AB42">
        <f>IFERROR(VLOOKUP(P42,Masterdata!$B:$C,2,0),0)</f>
        <v>0</v>
      </c>
      <c r="AC42">
        <f>IFERROR(VLOOKUP(Q42,Masterdata!$B:$C,2,0),0)</f>
        <v>0</v>
      </c>
      <c r="AD42">
        <f>IFERROR(VLOOKUP(R42,Masterdata!$B:$C,2,0),0)</f>
        <v>0</v>
      </c>
      <c r="AE42">
        <f>IFERROR(VLOOKUP(S42,Masterdata!$B:$C,2,0),0)</f>
        <v>0</v>
      </c>
      <c r="AF42">
        <f>IFERROR(VLOOKUP(T42,Masterdata!$B:$C,2,0),0)</f>
        <v>0</v>
      </c>
      <c r="AG42">
        <f>IFERROR(VLOOKUP(U42,Masterdata!$B:$C,2,0),0)</f>
        <v>0</v>
      </c>
      <c r="AH42" s="80"/>
      <c r="AI42" s="47"/>
      <c r="AJ42" s="48"/>
      <c r="AK42" s="52">
        <f>AJ42-AI42</f>
        <v>0</v>
      </c>
      <c r="AM42" s="47"/>
      <c r="AN42" s="48"/>
      <c r="AO42" s="52">
        <f>AN42-AM42</f>
        <v>0</v>
      </c>
    </row>
    <row r="43" spans="1:41" x14ac:dyDescent="0.25">
      <c r="A43" t="s">
        <v>2</v>
      </c>
      <c r="B43" s="21" t="s">
        <v>145</v>
      </c>
      <c r="C43" s="12">
        <v>3.1365740740740742E-3</v>
      </c>
      <c r="D43" s="12"/>
      <c r="E43" s="12">
        <v>7.175925925925927E-4</v>
      </c>
      <c r="G43" s="25">
        <f>W43</f>
        <v>0.89100000000000001</v>
      </c>
      <c r="H43" s="25">
        <f>X43</f>
        <v>1</v>
      </c>
      <c r="I43" s="23"/>
      <c r="J43" s="32">
        <f>IFERROR((500/$C$8*C43+500/$D$8*D43)*G43*H43,"")</f>
        <v>1.3973437500000001E-3</v>
      </c>
      <c r="K43" s="33">
        <f>IFERROR(500/$E$8*E43*G43*H43,"")</f>
        <v>1.2787500000000002E-3</v>
      </c>
      <c r="L43" s="34">
        <f>SUM(J43:K43)</f>
        <v>2.6760937500000005E-3</v>
      </c>
      <c r="N43" s="37" t="s">
        <v>143</v>
      </c>
      <c r="O43" s="22"/>
      <c r="P43" s="22"/>
      <c r="Q43" s="22"/>
      <c r="R43" s="22"/>
      <c r="S43" s="22"/>
      <c r="T43" s="22"/>
      <c r="U43" s="76"/>
      <c r="V43" s="35" t="s">
        <v>31</v>
      </c>
      <c r="W43" s="14">
        <f>SUM(Z43:AG43)/Y43</f>
        <v>0.89100000000000001</v>
      </c>
      <c r="X43" s="24">
        <f>VLOOKUP(V43,Masterdata!$E:$F,2,0)</f>
        <v>1</v>
      </c>
      <c r="Y43" s="16">
        <f>COUNTA(N43:U43)</f>
        <v>1</v>
      </c>
      <c r="Z43">
        <f>IFERROR(VLOOKUP(N43,Masterdata!$B:$C,2,0),0)</f>
        <v>0.89100000000000001</v>
      </c>
      <c r="AA43">
        <f>IFERROR(VLOOKUP(O43,Masterdata!$B:$C,2,0),0)</f>
        <v>0</v>
      </c>
      <c r="AB43">
        <f>IFERROR(VLOOKUP(P43,Masterdata!$B:$C,2,0),0)</f>
        <v>0</v>
      </c>
      <c r="AC43">
        <f>IFERROR(VLOOKUP(Q43,Masterdata!$B:$C,2,0),0)</f>
        <v>0</v>
      </c>
      <c r="AD43">
        <f>IFERROR(VLOOKUP(R43,Masterdata!$B:$C,2,0),0)</f>
        <v>0</v>
      </c>
      <c r="AE43">
        <f>IFERROR(VLOOKUP(S43,Masterdata!$B:$C,2,0),0)</f>
        <v>0</v>
      </c>
      <c r="AF43">
        <f>IFERROR(VLOOKUP(T43,Masterdata!$B:$C,2,0),0)</f>
        <v>0</v>
      </c>
      <c r="AG43">
        <f>IFERROR(VLOOKUP(U43,Masterdata!$B:$C,2,0),0)</f>
        <v>0</v>
      </c>
      <c r="AH43" s="80"/>
      <c r="AI43" s="47"/>
      <c r="AJ43" s="48"/>
      <c r="AK43" s="52">
        <f>AJ43-AI43</f>
        <v>0</v>
      </c>
      <c r="AM43" s="47"/>
      <c r="AN43" s="48"/>
      <c r="AO43" s="52">
        <f>AN43-AM43</f>
        <v>0</v>
      </c>
    </row>
    <row r="44" spans="1:41" x14ac:dyDescent="0.25">
      <c r="A44" t="s">
        <v>102</v>
      </c>
      <c r="B44" s="21" t="s">
        <v>144</v>
      </c>
      <c r="C44" s="12">
        <v>2.8587962962962963E-3</v>
      </c>
      <c r="D44" s="12"/>
      <c r="E44" s="12">
        <v>6.9212962962962967E-4</v>
      </c>
      <c r="G44" s="25">
        <f>W44</f>
        <v>0.95699999999999996</v>
      </c>
      <c r="H44" s="25">
        <f>X44</f>
        <v>1</v>
      </c>
      <c r="I44" s="23"/>
      <c r="J44" s="32">
        <f>IFERROR((500/$C$8*C44+500/$D$8*D44)*G44*H44,"")</f>
        <v>1.3679340277777778E-3</v>
      </c>
      <c r="K44" s="33">
        <f>IFERROR(500/$E$8*E44*G44*H44,"")</f>
        <v>1.3247361111111112E-3</v>
      </c>
      <c r="L44" s="34">
        <f>SUM(J44:K44)</f>
        <v>2.692670138888889E-3</v>
      </c>
      <c r="N44" s="37" t="s">
        <v>122</v>
      </c>
      <c r="O44" s="22"/>
      <c r="P44" s="22"/>
      <c r="Q44" s="22"/>
      <c r="R44" s="22"/>
      <c r="S44" s="22"/>
      <c r="T44" s="22"/>
      <c r="U44" s="76"/>
      <c r="V44" s="35" t="s">
        <v>31</v>
      </c>
      <c r="W44" s="14">
        <f>SUM(Z44:AG44)/Y44</f>
        <v>0.95699999999999996</v>
      </c>
      <c r="X44" s="24">
        <f>VLOOKUP(V44,Masterdata!$E:$F,2,0)</f>
        <v>1</v>
      </c>
      <c r="Y44" s="16">
        <f>COUNTA(N44:U44)</f>
        <v>1</v>
      </c>
      <c r="Z44">
        <f>IFERROR(VLOOKUP(N44,Masterdata!$B:$C,2,0),0)</f>
        <v>0.95699999999999996</v>
      </c>
      <c r="AA44">
        <f>IFERROR(VLOOKUP(O44,Masterdata!$B:$C,2,0),0)</f>
        <v>0</v>
      </c>
      <c r="AB44">
        <f>IFERROR(VLOOKUP(P44,Masterdata!$B:$C,2,0),0)</f>
        <v>0</v>
      </c>
      <c r="AC44">
        <f>IFERROR(VLOOKUP(Q44,Masterdata!$B:$C,2,0),0)</f>
        <v>0</v>
      </c>
      <c r="AD44">
        <f>IFERROR(VLOOKUP(R44,Masterdata!$B:$C,2,0),0)</f>
        <v>0</v>
      </c>
      <c r="AE44">
        <f>IFERROR(VLOOKUP(S44,Masterdata!$B:$C,2,0),0)</f>
        <v>0</v>
      </c>
      <c r="AF44">
        <f>IFERROR(VLOOKUP(T44,Masterdata!$B:$C,2,0),0)</f>
        <v>0</v>
      </c>
      <c r="AG44">
        <f>IFERROR(VLOOKUP(U44,Masterdata!$B:$C,2,0),0)</f>
        <v>0</v>
      </c>
      <c r="AH44" s="80"/>
      <c r="AI44" s="47"/>
      <c r="AJ44" s="48"/>
      <c r="AK44" s="52">
        <f>AJ44-AI44</f>
        <v>0</v>
      </c>
      <c r="AM44" s="47"/>
      <c r="AN44" s="48"/>
      <c r="AO44" s="52">
        <f>AN44-AM44</f>
        <v>0</v>
      </c>
    </row>
    <row r="45" spans="1:41" x14ac:dyDescent="0.25">
      <c r="A45" t="s">
        <v>101</v>
      </c>
      <c r="B45" s="21" t="s">
        <v>124</v>
      </c>
      <c r="C45" s="12">
        <v>3.5462962962962961E-3</v>
      </c>
      <c r="D45" s="12"/>
      <c r="E45" s="12">
        <v>8.3449074074074068E-4</v>
      </c>
      <c r="G45" s="25">
        <f>W45</f>
        <v>0.82</v>
      </c>
      <c r="H45" s="25">
        <f>X45</f>
        <v>1</v>
      </c>
      <c r="I45" s="23"/>
      <c r="J45" s="32">
        <f>IFERROR((500/$C$8*C45+500/$D$8*D45)*G45*H45,"")</f>
        <v>1.4539814814814812E-3</v>
      </c>
      <c r="K45" s="33">
        <f>IFERROR(500/$E$8*E45*G45*H45,"")</f>
        <v>1.3685648148148146E-3</v>
      </c>
      <c r="L45" s="34">
        <f>SUM(J45:K45)</f>
        <v>2.8225462962962961E-3</v>
      </c>
      <c r="N45" s="37" t="s">
        <v>118</v>
      </c>
      <c r="O45" s="22"/>
      <c r="P45" s="22"/>
      <c r="Q45" s="22"/>
      <c r="R45" s="22"/>
      <c r="S45" s="22"/>
      <c r="T45" s="22"/>
      <c r="U45" s="76"/>
      <c r="V45" s="35" t="s">
        <v>31</v>
      </c>
      <c r="W45" s="14">
        <f>SUM(Z45:AG45)/Y45</f>
        <v>0.82</v>
      </c>
      <c r="X45" s="24">
        <f>VLOOKUP(V45,Masterdata!$E:$F,2,0)</f>
        <v>1</v>
      </c>
      <c r="Y45" s="16">
        <f>COUNTA(N45:U45)</f>
        <v>1</v>
      </c>
      <c r="Z45">
        <f>IFERROR(VLOOKUP(N45,Masterdata!$B:$C,2,0),0)</f>
        <v>0.82</v>
      </c>
      <c r="AA45">
        <f>IFERROR(VLOOKUP(O45,Masterdata!$B:$C,2,0),0)</f>
        <v>0</v>
      </c>
      <c r="AB45">
        <f>IFERROR(VLOOKUP(P45,Masterdata!$B:$C,2,0),0)</f>
        <v>0</v>
      </c>
      <c r="AC45">
        <f>IFERROR(VLOOKUP(Q45,Masterdata!$B:$C,2,0),0)</f>
        <v>0</v>
      </c>
      <c r="AD45">
        <f>IFERROR(VLOOKUP(R45,Masterdata!$B:$C,2,0),0)</f>
        <v>0</v>
      </c>
      <c r="AE45">
        <f>IFERROR(VLOOKUP(S45,Masterdata!$B:$C,2,0),0)</f>
        <v>0</v>
      </c>
      <c r="AF45">
        <f>IFERROR(VLOOKUP(T45,Masterdata!$B:$C,2,0),0)</f>
        <v>0</v>
      </c>
      <c r="AG45">
        <f>IFERROR(VLOOKUP(U45,Masterdata!$B:$C,2,0),0)</f>
        <v>0</v>
      </c>
      <c r="AH45" s="80"/>
      <c r="AI45" s="47"/>
      <c r="AJ45" s="48"/>
      <c r="AK45" s="52">
        <f>AJ45-AI45</f>
        <v>0</v>
      </c>
      <c r="AM45" s="47"/>
      <c r="AN45" s="48"/>
      <c r="AO45" s="52">
        <f>AN45-AM45</f>
        <v>0</v>
      </c>
    </row>
    <row r="46" spans="1:41" x14ac:dyDescent="0.25">
      <c r="A46" t="s">
        <v>2</v>
      </c>
      <c r="B46" s="21" t="s">
        <v>104</v>
      </c>
      <c r="C46" s="12">
        <v>3.3912037037037036E-3</v>
      </c>
      <c r="D46" s="12"/>
      <c r="E46" s="12">
        <v>8.2175925925925917E-4</v>
      </c>
      <c r="G46" s="25">
        <f>W46</f>
        <v>0.86399999999999999</v>
      </c>
      <c r="H46" s="25">
        <f>X46</f>
        <v>1</v>
      </c>
      <c r="I46" s="23"/>
      <c r="J46" s="32">
        <f>IFERROR((500/$C$8*C46+500/$D$8*D46)*G46*H46,"")</f>
        <v>1.4649999999999999E-3</v>
      </c>
      <c r="K46" s="33">
        <f>IFERROR(500/$E$8*E46*G46*H46,"")</f>
        <v>1.4199999999999998E-3</v>
      </c>
      <c r="L46" s="34">
        <f>SUM(J46:K46)</f>
        <v>2.8849999999999995E-3</v>
      </c>
      <c r="N46" s="37" t="s">
        <v>112</v>
      </c>
      <c r="O46" s="22"/>
      <c r="P46" s="22"/>
      <c r="Q46" s="22"/>
      <c r="R46" s="22"/>
      <c r="S46" s="22"/>
      <c r="T46" s="22"/>
      <c r="U46" s="76"/>
      <c r="V46" s="35" t="s">
        <v>31</v>
      </c>
      <c r="W46" s="14">
        <f>SUM(Z46:AG46)/Y46</f>
        <v>0.86399999999999999</v>
      </c>
      <c r="X46" s="24">
        <f>VLOOKUP(V46,Masterdata!$E:$F,2,0)</f>
        <v>1</v>
      </c>
      <c r="Y46" s="16">
        <f>COUNTA(N46:U46)</f>
        <v>1</v>
      </c>
      <c r="Z46">
        <f>IFERROR(VLOOKUP(N46,Masterdata!$B:$C,2,0),0)</f>
        <v>0.86399999999999999</v>
      </c>
      <c r="AA46">
        <f>IFERROR(VLOOKUP(O46,Masterdata!$B:$C,2,0),0)</f>
        <v>0</v>
      </c>
      <c r="AB46">
        <f>IFERROR(VLOOKUP(P46,Masterdata!$B:$C,2,0),0)</f>
        <v>0</v>
      </c>
      <c r="AC46">
        <f>IFERROR(VLOOKUP(Q46,Masterdata!$B:$C,2,0),0)</f>
        <v>0</v>
      </c>
      <c r="AD46">
        <f>IFERROR(VLOOKUP(R46,Masterdata!$B:$C,2,0),0)</f>
        <v>0</v>
      </c>
      <c r="AE46">
        <f>IFERROR(VLOOKUP(S46,Masterdata!$B:$C,2,0),0)</f>
        <v>0</v>
      </c>
      <c r="AF46">
        <f>IFERROR(VLOOKUP(T46,Masterdata!$B:$C,2,0),0)</f>
        <v>0</v>
      </c>
      <c r="AG46">
        <f>IFERROR(VLOOKUP(U46,Masterdata!$B:$C,2,0),0)</f>
        <v>0</v>
      </c>
      <c r="AH46" s="80"/>
      <c r="AI46" s="47"/>
      <c r="AJ46" s="48"/>
      <c r="AK46" s="52">
        <f>AJ46-AI46</f>
        <v>0</v>
      </c>
      <c r="AM46" s="47"/>
      <c r="AN46" s="48"/>
      <c r="AO46" s="52">
        <f>AN46-AM46</f>
        <v>0</v>
      </c>
    </row>
    <row r="47" spans="1:41" x14ac:dyDescent="0.25">
      <c r="A47" t="s">
        <v>101</v>
      </c>
      <c r="B47" s="21" t="s">
        <v>99</v>
      </c>
      <c r="C47" s="12">
        <v>3.894675925925926E-3</v>
      </c>
      <c r="D47" s="12"/>
      <c r="E47" s="12">
        <v>9.1898148148148145E-4</v>
      </c>
      <c r="G47" s="25">
        <f>W47</f>
        <v>0.8</v>
      </c>
      <c r="H47" s="25">
        <f>X47</f>
        <v>1</v>
      </c>
      <c r="I47" s="23"/>
      <c r="J47" s="32">
        <f>IFERROR((500/$C$8*C47+500/$D$8*D47)*G47*H47,"")</f>
        <v>1.5578703703703705E-3</v>
      </c>
      <c r="K47" s="33">
        <f>IFERROR(500/$E$8*E47*G47*H47,"")</f>
        <v>1.4703703703703704E-3</v>
      </c>
      <c r="L47" s="34">
        <f>SUM(J47:K47)</f>
        <v>3.0282407407407411E-3</v>
      </c>
      <c r="N47" s="37" t="s">
        <v>137</v>
      </c>
      <c r="O47" s="22"/>
      <c r="P47" s="22"/>
      <c r="Q47" s="22"/>
      <c r="R47" s="22"/>
      <c r="S47" s="22"/>
      <c r="T47" s="22"/>
      <c r="U47" s="76"/>
      <c r="V47" s="35" t="s">
        <v>31</v>
      </c>
      <c r="W47" s="14">
        <f>SUM(Z47:AG47)/Y47</f>
        <v>0.8</v>
      </c>
      <c r="X47" s="24">
        <f>VLOOKUP(V47,Masterdata!$E:$F,2,0)</f>
        <v>1</v>
      </c>
      <c r="Y47" s="16">
        <f>COUNTA(N47:U47)</f>
        <v>1</v>
      </c>
      <c r="Z47">
        <f>IFERROR(VLOOKUP(N47,Masterdata!$B:$C,2,0),0)</f>
        <v>0.8</v>
      </c>
      <c r="AA47">
        <f>IFERROR(VLOOKUP(O47,Masterdata!$B:$C,2,0),0)</f>
        <v>0</v>
      </c>
      <c r="AB47">
        <f>IFERROR(VLOOKUP(P47,Masterdata!$B:$C,2,0),0)</f>
        <v>0</v>
      </c>
      <c r="AC47">
        <f>IFERROR(VLOOKUP(Q47,Masterdata!$B:$C,2,0),0)</f>
        <v>0</v>
      </c>
      <c r="AD47">
        <f>IFERROR(VLOOKUP(R47,Masterdata!$B:$C,2,0),0)</f>
        <v>0</v>
      </c>
      <c r="AE47">
        <f>IFERROR(VLOOKUP(S47,Masterdata!$B:$C,2,0),0)</f>
        <v>0</v>
      </c>
      <c r="AF47">
        <f>IFERROR(VLOOKUP(T47,Masterdata!$B:$C,2,0),0)</f>
        <v>0</v>
      </c>
      <c r="AG47">
        <f>IFERROR(VLOOKUP(U47,Masterdata!$B:$C,2,0),0)</f>
        <v>0</v>
      </c>
      <c r="AH47" s="80"/>
      <c r="AI47" s="47"/>
      <c r="AJ47" s="48"/>
      <c r="AK47" s="52">
        <f>AJ47-AI47</f>
        <v>0</v>
      </c>
      <c r="AM47" s="47"/>
      <c r="AN47" s="48"/>
      <c r="AO47" s="52">
        <f>AN47-AM47</f>
        <v>0</v>
      </c>
    </row>
    <row r="48" spans="1:41" ht="15.75" thickBot="1" x14ac:dyDescent="0.3">
      <c r="A48" t="s">
        <v>2</v>
      </c>
      <c r="B48" s="21" t="s">
        <v>135</v>
      </c>
      <c r="C48" s="12" t="s">
        <v>121</v>
      </c>
      <c r="D48" s="12"/>
      <c r="E48" s="12">
        <v>5.4745370370370375E-4</v>
      </c>
      <c r="G48" s="25">
        <f>W48</f>
        <v>0.96799999999999997</v>
      </c>
      <c r="H48" s="25">
        <f>X48</f>
        <v>1</v>
      </c>
      <c r="I48" s="23"/>
      <c r="J48" s="81" t="str">
        <f>IFERROR((500/$C$8*C48+500/$D$8*D48)*G48*H48,"")</f>
        <v/>
      </c>
      <c r="K48" s="82">
        <f>IFERROR(500/$E$8*E48*G48*H48,"")</f>
        <v>1.0598703703703705E-3</v>
      </c>
      <c r="L48" s="83">
        <f>SUM(J48:K48)</f>
        <v>1.0598703703703705E-3</v>
      </c>
      <c r="N48" s="77" t="s">
        <v>117</v>
      </c>
      <c r="O48" s="78"/>
      <c r="P48" s="78"/>
      <c r="Q48" s="78"/>
      <c r="R48" s="78"/>
      <c r="S48" s="78"/>
      <c r="T48" s="78"/>
      <c r="U48" s="79"/>
      <c r="V48" s="35" t="s">
        <v>31</v>
      </c>
      <c r="W48" s="14">
        <f>SUM(Z48:AG48)/Y48</f>
        <v>0.96799999999999997</v>
      </c>
      <c r="X48" s="24">
        <f>VLOOKUP(V48,Masterdata!$E:$F,2,0)</f>
        <v>1</v>
      </c>
      <c r="Y48" s="16">
        <f>COUNTA(N48:U48)</f>
        <v>1</v>
      </c>
      <c r="Z48">
        <f>IFERROR(VLOOKUP(N48,Masterdata!$B:$C,2,0),0)</f>
        <v>0.96799999999999997</v>
      </c>
      <c r="AA48">
        <f>IFERROR(VLOOKUP(O48,Masterdata!$B:$C,2,0),0)</f>
        <v>0</v>
      </c>
      <c r="AB48">
        <f>IFERROR(VLOOKUP(P48,Masterdata!$B:$C,2,0),0)</f>
        <v>0</v>
      </c>
      <c r="AC48">
        <f>IFERROR(VLOOKUP(Q48,Masterdata!$B:$C,2,0),0)</f>
        <v>0</v>
      </c>
      <c r="AD48">
        <f>IFERROR(VLOOKUP(R48,Masterdata!$B:$C,2,0),0)</f>
        <v>0</v>
      </c>
      <c r="AE48">
        <f>IFERROR(VLOOKUP(S48,Masterdata!$B:$C,2,0),0)</f>
        <v>0</v>
      </c>
      <c r="AF48">
        <f>IFERROR(VLOOKUP(T48,Masterdata!$B:$C,2,0),0)</f>
        <v>0</v>
      </c>
      <c r="AG48">
        <f>IFERROR(VLOOKUP(U48,Masterdata!$B:$C,2,0),0)</f>
        <v>0</v>
      </c>
      <c r="AH48" s="80"/>
      <c r="AI48" s="47"/>
      <c r="AJ48" s="48"/>
      <c r="AK48" s="52">
        <f>AJ48-AI48</f>
        <v>0</v>
      </c>
      <c r="AM48" s="47"/>
      <c r="AN48" s="48"/>
      <c r="AO48" s="52">
        <f>AN48-AM48</f>
        <v>0</v>
      </c>
    </row>
    <row r="49" spans="35:41" x14ac:dyDescent="0.25">
      <c r="AI49" s="47"/>
      <c r="AJ49" s="48"/>
      <c r="AK49" s="52">
        <f t="shared" ref="AK38:AK54" si="0">AJ49-AI49</f>
        <v>0</v>
      </c>
      <c r="AM49" s="47"/>
      <c r="AN49" s="48"/>
      <c r="AO49" s="52">
        <f t="shared" ref="AO38:AO54" si="1">AN49-AM49</f>
        <v>0</v>
      </c>
    </row>
    <row r="50" spans="35:41" x14ac:dyDescent="0.25">
      <c r="AI50" s="47"/>
      <c r="AJ50" s="48"/>
      <c r="AK50" s="52">
        <f t="shared" si="0"/>
        <v>0</v>
      </c>
      <c r="AM50" s="47"/>
      <c r="AN50" s="48"/>
      <c r="AO50" s="52">
        <f t="shared" si="1"/>
        <v>0</v>
      </c>
    </row>
    <row r="51" spans="35:41" x14ac:dyDescent="0.25">
      <c r="AI51" s="47"/>
      <c r="AJ51" s="48"/>
      <c r="AK51" s="52">
        <f t="shared" si="0"/>
        <v>0</v>
      </c>
      <c r="AM51" s="47"/>
      <c r="AN51" s="48"/>
      <c r="AO51" s="52">
        <f t="shared" si="1"/>
        <v>0</v>
      </c>
    </row>
    <row r="52" spans="35:41" x14ac:dyDescent="0.25">
      <c r="AI52" s="47"/>
      <c r="AJ52" s="48"/>
      <c r="AK52" s="52">
        <f t="shared" si="0"/>
        <v>0</v>
      </c>
      <c r="AM52" s="47"/>
      <c r="AN52" s="48"/>
      <c r="AO52" s="52">
        <f t="shared" si="1"/>
        <v>0</v>
      </c>
    </row>
    <row r="53" spans="35:41" x14ac:dyDescent="0.25">
      <c r="AI53" s="47"/>
      <c r="AJ53" s="48"/>
      <c r="AK53" s="52">
        <f t="shared" si="0"/>
        <v>0</v>
      </c>
      <c r="AM53" s="47"/>
      <c r="AN53" s="48"/>
      <c r="AO53" s="52">
        <f t="shared" si="1"/>
        <v>0</v>
      </c>
    </row>
    <row r="54" spans="35:41" x14ac:dyDescent="0.25">
      <c r="AI54" s="47"/>
      <c r="AJ54" s="48"/>
      <c r="AK54" s="52">
        <f t="shared" si="0"/>
        <v>0</v>
      </c>
      <c r="AM54" s="47"/>
      <c r="AN54" s="48"/>
      <c r="AO54" s="52">
        <f t="shared" si="1"/>
        <v>0</v>
      </c>
    </row>
  </sheetData>
  <sortState xmlns:xlrd2="http://schemas.microsoft.com/office/spreadsheetml/2017/richdata2" ref="A10:AO48">
    <sortCondition ref="L10:L48"/>
  </sortState>
  <mergeCells count="6">
    <mergeCell ref="Z9:AG9"/>
    <mergeCell ref="C9:E9"/>
    <mergeCell ref="X8:X9"/>
    <mergeCell ref="J7:L7"/>
    <mergeCell ref="W8:W9"/>
    <mergeCell ref="N7:U7"/>
  </mergeCells>
  <phoneticPr fontId="3" type="noConversion"/>
  <pageMargins left="0.31496062992125984" right="0.11811023622047245" top="0.74803149606299213" bottom="0.35433070866141736" header="0.31496062992125984" footer="0.31496062992125984"/>
  <pageSetup scale="74" orientation="landscape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C7F4BE7F-FF6C-4AA4-B176-32FFCE7B8DCC}">
          <x14:formula1>
            <xm:f>Masterdata!$B$3:$B$24</xm:f>
          </x14:formula1>
          <xm:sqref>N10:U48</xm:sqref>
        </x14:dataValidation>
        <x14:dataValidation type="list" allowBlank="1" showInputMessage="1" showErrorMessage="1" xr:uid="{19C7E41E-AC8A-4085-A991-1E96DFB1DD19}">
          <x14:formula1>
            <xm:f>Masterdata!$E$3:$E$23</xm:f>
          </x14:formula1>
          <xm:sqref>V10:V48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261E62-A2D0-47E5-B5FB-3F67C6111FAD}">
  <dimension ref="B1:R24"/>
  <sheetViews>
    <sheetView workbookViewId="0">
      <selection activeCell="D5" sqref="D5:D12"/>
    </sheetView>
  </sheetViews>
  <sheetFormatPr defaultRowHeight="15" x14ac:dyDescent="0.25"/>
  <sheetData>
    <row r="1" spans="2:18" x14ac:dyDescent="0.25">
      <c r="D1" s="17"/>
      <c r="H1" t="s">
        <v>78</v>
      </c>
      <c r="M1" t="s">
        <v>75</v>
      </c>
    </row>
    <row r="2" spans="2:18" ht="24" x14ac:dyDescent="0.25">
      <c r="B2" s="18" t="s">
        <v>12</v>
      </c>
      <c r="C2" s="18" t="s">
        <v>72</v>
      </c>
      <c r="D2" s="17"/>
      <c r="E2" s="18" t="s">
        <v>71</v>
      </c>
      <c r="F2" s="18" t="s">
        <v>70</v>
      </c>
      <c r="H2" s="18" t="s">
        <v>48</v>
      </c>
      <c r="I2" s="18" t="s">
        <v>33</v>
      </c>
      <c r="J2" s="18" t="s">
        <v>34</v>
      </c>
      <c r="M2" s="41" t="s">
        <v>76</v>
      </c>
      <c r="R2" s="41" t="s">
        <v>77</v>
      </c>
    </row>
    <row r="3" spans="2:18" x14ac:dyDescent="0.25">
      <c r="B3" s="17" t="s">
        <v>15</v>
      </c>
      <c r="C3" s="20">
        <v>0.73</v>
      </c>
      <c r="D3" s="17"/>
      <c r="E3" s="17" t="s">
        <v>49</v>
      </c>
      <c r="F3" s="20">
        <v>1.23</v>
      </c>
      <c r="H3" s="19">
        <v>10</v>
      </c>
      <c r="I3">
        <v>0.79800000000000004</v>
      </c>
      <c r="J3">
        <v>0.71399999999999997</v>
      </c>
    </row>
    <row r="4" spans="2:18" x14ac:dyDescent="0.25">
      <c r="B4" s="17" t="s">
        <v>16</v>
      </c>
      <c r="C4" s="20">
        <v>0.75</v>
      </c>
      <c r="D4" s="17"/>
      <c r="E4" s="17" t="s">
        <v>50</v>
      </c>
      <c r="F4" s="20">
        <v>1.25</v>
      </c>
      <c r="H4" s="19">
        <v>11</v>
      </c>
      <c r="I4">
        <v>0.82199999999999995</v>
      </c>
      <c r="J4">
        <v>0.73599999999999999</v>
      </c>
    </row>
    <row r="5" spans="2:18" x14ac:dyDescent="0.25">
      <c r="B5" s="17" t="s">
        <v>13</v>
      </c>
      <c r="C5" s="20">
        <v>0.77</v>
      </c>
      <c r="D5" s="17"/>
      <c r="E5" s="17" t="s">
        <v>11</v>
      </c>
      <c r="F5" s="20">
        <v>1.1200000000000001</v>
      </c>
      <c r="H5" s="19">
        <v>12</v>
      </c>
      <c r="I5">
        <v>0.84599999999999997</v>
      </c>
      <c r="J5">
        <v>0.75800000000000001</v>
      </c>
    </row>
    <row r="6" spans="2:18" x14ac:dyDescent="0.25">
      <c r="B6" s="17" t="s">
        <v>14</v>
      </c>
      <c r="C6" s="20">
        <v>0.79</v>
      </c>
      <c r="D6" s="17"/>
      <c r="E6" s="17" t="s">
        <v>51</v>
      </c>
      <c r="F6" s="20">
        <v>1.1625000000000001</v>
      </c>
      <c r="H6" s="19">
        <v>13</v>
      </c>
      <c r="I6">
        <v>0.86899999999999999</v>
      </c>
      <c r="J6">
        <v>0.77800000000000002</v>
      </c>
    </row>
    <row r="7" spans="2:18" x14ac:dyDescent="0.25">
      <c r="B7" s="17" t="s">
        <v>8</v>
      </c>
      <c r="C7" s="20">
        <v>0.81</v>
      </c>
      <c r="D7" s="17"/>
      <c r="E7" s="17" t="s">
        <v>52</v>
      </c>
      <c r="F7" s="20">
        <v>1.0925</v>
      </c>
      <c r="H7" s="19">
        <v>14</v>
      </c>
      <c r="I7">
        <v>0.89200000000000002</v>
      </c>
      <c r="J7">
        <v>0.79800000000000004</v>
      </c>
    </row>
    <row r="8" spans="2:18" x14ac:dyDescent="0.25">
      <c r="B8" s="17" t="s">
        <v>17</v>
      </c>
      <c r="C8" s="20">
        <v>0.83</v>
      </c>
      <c r="D8" s="17"/>
      <c r="E8" s="17" t="s">
        <v>53</v>
      </c>
      <c r="F8" s="20">
        <v>1.1425000000000001</v>
      </c>
      <c r="H8" s="19">
        <v>15</v>
      </c>
      <c r="I8">
        <v>0.91200000000000003</v>
      </c>
      <c r="J8">
        <v>0.81599999999999995</v>
      </c>
    </row>
    <row r="9" spans="2:18" x14ac:dyDescent="0.25">
      <c r="B9" s="17" t="s">
        <v>18</v>
      </c>
      <c r="C9" s="20">
        <v>0.85</v>
      </c>
      <c r="D9" s="17"/>
      <c r="E9" s="17" t="s">
        <v>32</v>
      </c>
      <c r="F9" s="20">
        <v>1.0825</v>
      </c>
      <c r="H9" s="19">
        <v>16</v>
      </c>
      <c r="I9">
        <v>0.93200000000000005</v>
      </c>
      <c r="J9">
        <v>0.83399999999999996</v>
      </c>
    </row>
    <row r="10" spans="2:18" x14ac:dyDescent="0.25">
      <c r="B10" s="17" t="s">
        <v>19</v>
      </c>
      <c r="C10" s="20">
        <v>0.86099999999999999</v>
      </c>
      <c r="D10" s="17"/>
      <c r="E10" s="17" t="s">
        <v>54</v>
      </c>
      <c r="F10" s="20">
        <v>0.94</v>
      </c>
      <c r="H10" s="19">
        <v>17</v>
      </c>
      <c r="I10">
        <v>0.94799999999999995</v>
      </c>
      <c r="J10">
        <v>0.84850000000000003</v>
      </c>
    </row>
    <row r="11" spans="2:18" x14ac:dyDescent="0.25">
      <c r="B11" s="17" t="s">
        <v>20</v>
      </c>
      <c r="C11" s="20">
        <v>0.871</v>
      </c>
      <c r="D11" s="17"/>
      <c r="E11" s="17" t="s">
        <v>55</v>
      </c>
      <c r="F11" s="20">
        <v>1.0349999999999999</v>
      </c>
      <c r="H11" s="19">
        <v>18</v>
      </c>
      <c r="I11">
        <v>0.96399999999999997</v>
      </c>
      <c r="J11">
        <v>0.86299999999999999</v>
      </c>
    </row>
    <row r="12" spans="2:18" x14ac:dyDescent="0.25">
      <c r="B12" s="17" t="s">
        <v>85</v>
      </c>
      <c r="C12" s="20">
        <v>0.9</v>
      </c>
      <c r="D12" s="17"/>
      <c r="E12" s="17" t="s">
        <v>31</v>
      </c>
      <c r="F12" s="20">
        <v>1</v>
      </c>
      <c r="H12" s="19" t="s">
        <v>35</v>
      </c>
      <c r="I12">
        <v>0.98699999999999999</v>
      </c>
      <c r="J12">
        <v>0.88300000000000001</v>
      </c>
    </row>
    <row r="13" spans="2:18" x14ac:dyDescent="0.25">
      <c r="B13" s="17" t="s">
        <v>21</v>
      </c>
      <c r="C13" s="20">
        <v>0.8</v>
      </c>
      <c r="D13" s="17"/>
      <c r="E13" s="17" t="s">
        <v>30</v>
      </c>
      <c r="F13" s="20">
        <v>1</v>
      </c>
      <c r="H13" s="19" t="s">
        <v>36</v>
      </c>
      <c r="I13">
        <v>1</v>
      </c>
      <c r="J13">
        <v>0.89500000000000002</v>
      </c>
    </row>
    <row r="14" spans="2:18" x14ac:dyDescent="0.25">
      <c r="B14" s="17" t="s">
        <v>22</v>
      </c>
      <c r="C14" s="20">
        <v>0.82</v>
      </c>
      <c r="D14" s="17"/>
      <c r="E14" s="17" t="s">
        <v>56</v>
      </c>
      <c r="F14" s="20">
        <v>0.98329999999999995</v>
      </c>
      <c r="H14" s="19" t="s">
        <v>37</v>
      </c>
      <c r="I14">
        <v>1</v>
      </c>
      <c r="J14">
        <v>0.89500000000000002</v>
      </c>
    </row>
    <row r="15" spans="2:18" x14ac:dyDescent="0.25">
      <c r="B15" s="17" t="s">
        <v>23</v>
      </c>
      <c r="C15" s="20">
        <v>0.84</v>
      </c>
      <c r="D15" s="17"/>
      <c r="E15" s="17" t="s">
        <v>57</v>
      </c>
      <c r="F15" s="20">
        <v>1.08</v>
      </c>
      <c r="H15" s="19" t="s">
        <v>38</v>
      </c>
      <c r="I15">
        <v>0.99</v>
      </c>
      <c r="J15">
        <v>0.88600000000000001</v>
      </c>
    </row>
    <row r="16" spans="2:18" x14ac:dyDescent="0.25">
      <c r="B16" s="17" t="s">
        <v>24</v>
      </c>
      <c r="C16" s="20">
        <v>0.86399999999999999</v>
      </c>
      <c r="D16" s="17"/>
      <c r="E16" s="17" t="s">
        <v>58</v>
      </c>
      <c r="F16" s="20">
        <v>1.039833</v>
      </c>
      <c r="H16" s="19" t="s">
        <v>39</v>
      </c>
      <c r="I16">
        <v>0.97</v>
      </c>
      <c r="J16">
        <v>0.86799999999999999</v>
      </c>
    </row>
    <row r="17" spans="2:10" x14ac:dyDescent="0.25">
      <c r="B17" s="17" t="s">
        <v>9</v>
      </c>
      <c r="C17" s="20">
        <v>0.89100000000000001</v>
      </c>
      <c r="D17" s="17"/>
      <c r="E17" s="17" t="s">
        <v>59</v>
      </c>
      <c r="F17" s="20">
        <v>0.98250000000000004</v>
      </c>
      <c r="H17" s="19" t="s">
        <v>40</v>
      </c>
      <c r="I17">
        <v>0.94</v>
      </c>
      <c r="J17">
        <v>0.84199999999999997</v>
      </c>
    </row>
    <row r="18" spans="2:10" x14ac:dyDescent="0.25">
      <c r="B18" s="17" t="s">
        <v>25</v>
      </c>
      <c r="C18" s="20">
        <v>0.91800000000000004</v>
      </c>
      <c r="D18" s="17"/>
      <c r="E18" s="17" t="s">
        <v>60</v>
      </c>
      <c r="F18" s="20">
        <v>1.04</v>
      </c>
      <c r="H18" s="19" t="s">
        <v>41</v>
      </c>
      <c r="I18">
        <v>0.91400000000000003</v>
      </c>
      <c r="J18">
        <v>0.81799999999999995</v>
      </c>
    </row>
    <row r="19" spans="2:10" x14ac:dyDescent="0.25">
      <c r="B19" s="17" t="s">
        <v>7</v>
      </c>
      <c r="C19" s="20">
        <v>0.94499999999999995</v>
      </c>
      <c r="D19" s="17"/>
      <c r="E19" s="17" t="s">
        <v>28</v>
      </c>
      <c r="F19" s="20">
        <v>1.01776</v>
      </c>
      <c r="H19" s="19" t="s">
        <v>42</v>
      </c>
      <c r="I19">
        <v>0.88400000000000001</v>
      </c>
      <c r="J19">
        <v>0.79200000000000004</v>
      </c>
    </row>
    <row r="20" spans="2:10" x14ac:dyDescent="0.25">
      <c r="B20" s="17" t="s">
        <v>26</v>
      </c>
      <c r="C20" s="20">
        <v>0.95699999999999996</v>
      </c>
      <c r="D20" s="17"/>
      <c r="E20" s="17" t="s">
        <v>61</v>
      </c>
      <c r="F20" s="20">
        <v>0.94</v>
      </c>
      <c r="H20" s="19" t="s">
        <v>43</v>
      </c>
      <c r="I20">
        <v>0.85199999999999998</v>
      </c>
      <c r="J20">
        <v>0.76300000000000001</v>
      </c>
    </row>
    <row r="21" spans="2:10" x14ac:dyDescent="0.25">
      <c r="B21" s="17" t="s">
        <v>27</v>
      </c>
      <c r="C21" s="20">
        <v>0.96799999999999997</v>
      </c>
      <c r="E21" s="16" t="s">
        <v>29</v>
      </c>
      <c r="F21" s="20">
        <v>0.92500000000000004</v>
      </c>
      <c r="H21" s="19" t="s">
        <v>44</v>
      </c>
      <c r="I21">
        <v>0.81799999999999995</v>
      </c>
      <c r="J21">
        <v>0.73199999999999998</v>
      </c>
    </row>
    <row r="22" spans="2:10" x14ac:dyDescent="0.25">
      <c r="B22" s="17" t="s">
        <v>86</v>
      </c>
      <c r="C22" s="20">
        <v>1</v>
      </c>
      <c r="E22" s="16" t="s">
        <v>62</v>
      </c>
      <c r="F22" s="20">
        <v>0.85</v>
      </c>
      <c r="H22" s="19" t="s">
        <v>45</v>
      </c>
      <c r="I22">
        <v>0.78300000000000003</v>
      </c>
      <c r="J22">
        <v>0.70099999999999996</v>
      </c>
    </row>
    <row r="23" spans="2:10" x14ac:dyDescent="0.25">
      <c r="E23" s="16" t="s">
        <v>63</v>
      </c>
      <c r="F23" s="20">
        <v>0.82</v>
      </c>
      <c r="H23" s="19" t="s">
        <v>46</v>
      </c>
      <c r="I23">
        <v>0.748</v>
      </c>
      <c r="J23">
        <v>0.66900000000000004</v>
      </c>
    </row>
    <row r="24" spans="2:10" x14ac:dyDescent="0.25">
      <c r="H24" s="19" t="s">
        <v>47</v>
      </c>
      <c r="I24">
        <v>0.71299999999999997</v>
      </c>
      <c r="J24">
        <v>0.63700000000000012</v>
      </c>
    </row>
  </sheetData>
  <phoneticPr fontId="3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Rekensheet</vt:lpstr>
      <vt:lpstr>Masterdata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 Jan Mol</dc:creator>
  <cp:lastModifiedBy>John van de Coevering</cp:lastModifiedBy>
  <cp:lastPrinted>2021-01-18T21:10:25Z</cp:lastPrinted>
  <dcterms:created xsi:type="dcterms:W3CDTF">2020-10-26T13:41:12Z</dcterms:created>
  <dcterms:modified xsi:type="dcterms:W3CDTF">2022-04-09T13:55:33Z</dcterms:modified>
</cp:coreProperties>
</file>